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490" windowHeight="7155" activeTab="1"/>
  </bookViews>
  <sheets>
    <sheet name="info page" sheetId="2" r:id="rId1"/>
    <sheet name="calculation" sheetId="5" r:id="rId2"/>
    <sheet name="Arkusz1" sheetId="6"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5" l="1"/>
  <c r="L63" i="5"/>
  <c r="H63" i="5"/>
  <c r="E57" i="5"/>
  <c r="I56" i="5"/>
  <c r="I55" i="5"/>
  <c r="I54" i="5"/>
  <c r="F76" i="5" s="1"/>
  <c r="I53" i="5"/>
  <c r="I52" i="5"/>
  <c r="I51" i="5"/>
  <c r="I50" i="5"/>
  <c r="F72" i="5" s="1"/>
  <c r="I49" i="5"/>
  <c r="I48" i="5"/>
  <c r="I47" i="5"/>
  <c r="I46" i="5"/>
  <c r="F68" i="5" s="1"/>
  <c r="I45" i="5"/>
  <c r="K35" i="5"/>
  <c r="F35" i="5"/>
  <c r="G35" i="5" s="1"/>
  <c r="K34" i="5"/>
  <c r="F34" i="5"/>
  <c r="G34" i="5" s="1"/>
  <c r="K33" i="5"/>
  <c r="F33" i="5"/>
  <c r="G33" i="5" s="1"/>
  <c r="K32" i="5"/>
  <c r="F32" i="5"/>
  <c r="G32" i="5" s="1"/>
  <c r="K31" i="5"/>
  <c r="F31" i="5"/>
  <c r="G31" i="5" s="1"/>
  <c r="K30" i="5"/>
  <c r="F30" i="5"/>
  <c r="G30" i="5" s="1"/>
  <c r="K29" i="5"/>
  <c r="F29" i="5"/>
  <c r="G29" i="5" s="1"/>
  <c r="K28" i="5"/>
  <c r="F28" i="5"/>
  <c r="G28" i="5" s="1"/>
  <c r="K27" i="5"/>
  <c r="F27" i="5"/>
  <c r="G27" i="5" s="1"/>
  <c r="K26" i="5"/>
  <c r="F26" i="5"/>
  <c r="G26" i="5" s="1"/>
  <c r="K25" i="5"/>
  <c r="F25" i="5"/>
  <c r="G25" i="5" s="1"/>
  <c r="K24" i="5"/>
  <c r="F24" i="5"/>
  <c r="G24" i="5" s="1"/>
  <c r="E18" i="5"/>
  <c r="F77" i="5" l="1"/>
  <c r="F70" i="5"/>
  <c r="F74" i="5"/>
  <c r="F78" i="5"/>
  <c r="H33" i="5"/>
  <c r="I33" i="5" s="1"/>
  <c r="J33" i="5" s="1"/>
  <c r="H30" i="5"/>
  <c r="L30" i="5" s="1"/>
  <c r="M30" i="5" s="1"/>
  <c r="F51" i="5" s="1"/>
  <c r="G51" i="5" s="1"/>
  <c r="H32" i="5"/>
  <c r="L32" i="5" s="1"/>
  <c r="M32" i="5" s="1"/>
  <c r="F53" i="5" s="1"/>
  <c r="G53" i="5" s="1"/>
  <c r="F73" i="5"/>
  <c r="H25" i="5"/>
  <c r="I25" i="5" s="1"/>
  <c r="J25" i="5" s="1"/>
  <c r="H34" i="5"/>
  <c r="L34" i="5" s="1"/>
  <c r="M34" i="5" s="1"/>
  <c r="F55" i="5" s="1"/>
  <c r="G55" i="5" s="1"/>
  <c r="I57" i="5"/>
  <c r="F69" i="5"/>
  <c r="H24" i="5"/>
  <c r="I24" i="5" s="1"/>
  <c r="J24" i="5" s="1"/>
  <c r="H29" i="5"/>
  <c r="I29" i="5" s="1"/>
  <c r="J29" i="5" s="1"/>
  <c r="H31" i="5"/>
  <c r="L31" i="5" s="1"/>
  <c r="M31" i="5" s="1"/>
  <c r="F52" i="5" s="1"/>
  <c r="G52" i="5" s="1"/>
  <c r="H26" i="5"/>
  <c r="G69" i="5" s="1"/>
  <c r="H28" i="5"/>
  <c r="L28" i="5" s="1"/>
  <c r="M28" i="5" s="1"/>
  <c r="F49" i="5" s="1"/>
  <c r="G49" i="5" s="1"/>
  <c r="H27" i="5"/>
  <c r="H35" i="5"/>
  <c r="G78" i="5" s="1"/>
  <c r="F67" i="5"/>
  <c r="F71" i="5"/>
  <c r="F75" i="5"/>
  <c r="I30" i="5" l="1"/>
  <c r="J30" i="5" s="1"/>
  <c r="I32" i="5"/>
  <c r="J32" i="5" s="1"/>
  <c r="G75" i="5"/>
  <c r="G76" i="5"/>
  <c r="G73" i="5"/>
  <c r="L33" i="5"/>
  <c r="M33" i="5" s="1"/>
  <c r="F54" i="5" s="1"/>
  <c r="G54" i="5" s="1"/>
  <c r="H54" i="5" s="1"/>
  <c r="I31" i="5"/>
  <c r="J31" i="5" s="1"/>
  <c r="I28" i="5"/>
  <c r="J28" i="5" s="1"/>
  <c r="G71" i="5"/>
  <c r="G68" i="5"/>
  <c r="L25" i="5"/>
  <c r="M25" i="5" s="1"/>
  <c r="F46" i="5" s="1"/>
  <c r="G46" i="5" s="1"/>
  <c r="E68" i="5" s="1"/>
  <c r="L24" i="5"/>
  <c r="G67" i="5"/>
  <c r="I34" i="5"/>
  <c r="J34" i="5" s="1"/>
  <c r="G72" i="5"/>
  <c r="L29" i="5"/>
  <c r="M29" i="5" s="1"/>
  <c r="F50" i="5" s="1"/>
  <c r="G50" i="5" s="1"/>
  <c r="E72" i="5" s="1"/>
  <c r="G77" i="5"/>
  <c r="L26" i="5"/>
  <c r="M26" i="5" s="1"/>
  <c r="F47" i="5" s="1"/>
  <c r="G47" i="5" s="1"/>
  <c r="E69" i="5" s="1"/>
  <c r="I26" i="5"/>
  <c r="J26" i="5" s="1"/>
  <c r="G74" i="5"/>
  <c r="I35" i="5"/>
  <c r="J35" i="5" s="1"/>
  <c r="L35" i="5"/>
  <c r="M35" i="5" s="1"/>
  <c r="F56" i="5" s="1"/>
  <c r="G56" i="5" s="1"/>
  <c r="E73" i="5"/>
  <c r="H51" i="5"/>
  <c r="E74" i="5"/>
  <c r="H52" i="5"/>
  <c r="I27" i="5"/>
  <c r="J27" i="5" s="1"/>
  <c r="L27" i="5"/>
  <c r="M27" i="5" s="1"/>
  <c r="F48" i="5" s="1"/>
  <c r="G48" i="5" s="1"/>
  <c r="G70" i="5"/>
  <c r="E75" i="5"/>
  <c r="H53" i="5"/>
  <c r="H75" i="5" s="1"/>
  <c r="M24" i="5"/>
  <c r="F79" i="5"/>
  <c r="E77" i="5"/>
  <c r="H55" i="5"/>
  <c r="E71" i="5"/>
  <c r="H49" i="5"/>
  <c r="H46" i="5" l="1"/>
  <c r="H68" i="5" s="1"/>
  <c r="I68" i="5" s="1"/>
  <c r="H73" i="5"/>
  <c r="I73" i="5" s="1"/>
  <c r="K73" i="5" s="1"/>
  <c r="H76" i="5"/>
  <c r="E76" i="5"/>
  <c r="H50" i="5"/>
  <c r="H72" i="5" s="1"/>
  <c r="I72" i="5" s="1"/>
  <c r="H71" i="5"/>
  <c r="I71" i="5" s="1"/>
  <c r="H77" i="5"/>
  <c r="I77" i="5" s="1"/>
  <c r="H74" i="5"/>
  <c r="I74" i="5" s="1"/>
  <c r="H47" i="5"/>
  <c r="H69" i="5" s="1"/>
  <c r="I69" i="5" s="1"/>
  <c r="L36" i="5"/>
  <c r="I75" i="5"/>
  <c r="M36" i="5"/>
  <c r="F45" i="5"/>
  <c r="G45" i="5" s="1"/>
  <c r="E70" i="5"/>
  <c r="H48" i="5"/>
  <c r="H70" i="5" s="1"/>
  <c r="E78" i="5"/>
  <c r="H56" i="5"/>
  <c r="H78" i="5" s="1"/>
  <c r="I76" i="5" l="1"/>
  <c r="J73" i="5"/>
  <c r="K69" i="5"/>
  <c r="J69" i="5"/>
  <c r="K71" i="5"/>
  <c r="J71" i="5"/>
  <c r="J72" i="5"/>
  <c r="K72" i="5"/>
  <c r="I70" i="5"/>
  <c r="E67" i="5"/>
  <c r="G57" i="5"/>
  <c r="H45" i="5"/>
  <c r="K75" i="5"/>
  <c r="J75" i="5"/>
  <c r="K77" i="5"/>
  <c r="J77" i="5"/>
  <c r="J74" i="5"/>
  <c r="K74" i="5"/>
  <c r="I78" i="5"/>
  <c r="J76" i="5"/>
  <c r="K76" i="5"/>
  <c r="J68" i="5"/>
  <c r="K68" i="5"/>
  <c r="J78" i="5" l="1"/>
  <c r="K78" i="5"/>
  <c r="E79" i="5"/>
  <c r="J70" i="5"/>
  <c r="K70" i="5"/>
  <c r="H57" i="5"/>
  <c r="H67" i="5"/>
  <c r="H79" i="5" s="1"/>
  <c r="I67" i="5" l="1"/>
  <c r="K67" i="5" l="1"/>
  <c r="K79" i="5" s="1"/>
  <c r="J67" i="5"/>
  <c r="I79" i="5"/>
</calcChain>
</file>

<file path=xl/sharedStrings.xml><?xml version="1.0" encoding="utf-8"?>
<sst xmlns="http://schemas.openxmlformats.org/spreadsheetml/2006/main" count="112" uniqueCount="77">
  <si>
    <t>EN</t>
  </si>
  <si>
    <t>This project has been funded with support from the European Commission. This publication [communication] reflects the views only of the author, and the Commission cannot be held responsible for any use which may be made of the information contained therein.</t>
  </si>
  <si>
    <t>PL</t>
  </si>
  <si>
    <t>Ten projekt został zrealizowany przy wsparciu finansowym Komisji Europejskiej. Projekt lub publikacja odzwierciedlają jedynie stanowisko ich autora i Komisja Europejska nie ponosi odpowiedzialności za umieszczoną w nich zawartość merytoryczną.</t>
  </si>
  <si>
    <t>ES</t>
  </si>
  <si>
    <t>El presente proyecto ha sido financiado con el apoyo de la Comisión Europea. Esta publicación (comunicación) es responsabilidad exclusiva de su autor. La Comisión no es responsable del uso que pueda hacerse de la información aquí difundida</t>
  </si>
  <si>
    <t>LT</t>
  </si>
  <si>
    <t>Šis projektas finansuojamas remiant Europos Komisijai. Šis leidinys [pranešimas] atspindi tik autoriaus požiūrį, todėl Komisija negali būti laikoma atsakinga už bet kokį jame pateikiamos informacijos naudojimą.</t>
  </si>
  <si>
    <t>This tool was prepared by Project "Virtual and Intensive Course Developing Practical Skills of Future Engineers" (VIPSKILLS) Nr.2016-1-PL01-KA203-026152.</t>
  </si>
  <si>
    <t>Antonio Rodero Serrano, University of Cordoba (UCO),</t>
  </si>
  <si>
    <t>Dorota Anna Krawczyk, Bialystok University of Technology (BUT),</t>
  </si>
  <si>
    <t>PROJECT TITLE</t>
  </si>
  <si>
    <t>OBJECT</t>
  </si>
  <si>
    <t>NAME AND SURNAME</t>
  </si>
  <si>
    <t>DATE</t>
  </si>
  <si>
    <t>AUTHORS</t>
  </si>
  <si>
    <t>Created in 2018</t>
  </si>
  <si>
    <t>Latitude (rad)</t>
  </si>
  <si>
    <t xml:space="preserve">Inclination (º)
</t>
  </si>
  <si>
    <t>Orientation (º)</t>
  </si>
  <si>
    <t>Orientation (rad)</t>
  </si>
  <si>
    <t>INCLINATION</t>
  </si>
  <si>
    <t>35º</t>
  </si>
  <si>
    <t>0º</t>
  </si>
  <si>
    <t>90º</t>
  </si>
  <si>
    <t>ORIENTATION</t>
  </si>
  <si>
    <t>30º</t>
  </si>
  <si>
    <t>A</t>
  </si>
  <si>
    <t>B</t>
  </si>
  <si>
    <t>C</t>
  </si>
  <si>
    <t>D</t>
  </si>
  <si>
    <t>60º</t>
  </si>
  <si>
    <t>-30º</t>
  </si>
  <si>
    <t>-60º</t>
  </si>
  <si>
    <t>Solar Constant (W/m2)</t>
  </si>
  <si>
    <t>1. EXTRATERRESTRIAL RADIATION</t>
  </si>
  <si>
    <t>Sunset hour angle (rad)</t>
  </si>
  <si>
    <t>Sunset hour angle (º)</t>
  </si>
  <si>
    <t>Number of sun hours</t>
  </si>
  <si>
    <t>Solar Irradiance (W/m2)</t>
  </si>
  <si>
    <t>Horizontal Extraterrestrial Irradiation (MJ/m2)</t>
  </si>
  <si>
    <t>Horizontal Extraterrestrial Irradiation (Kwh/m2)</t>
  </si>
  <si>
    <t>January</t>
  </si>
  <si>
    <t>February</t>
  </si>
  <si>
    <t>Mach</t>
  </si>
  <si>
    <t>April</t>
  </si>
  <si>
    <t>May</t>
  </si>
  <si>
    <t>June</t>
  </si>
  <si>
    <t>July</t>
  </si>
  <si>
    <t>August</t>
  </si>
  <si>
    <t>September</t>
  </si>
  <si>
    <t>October</t>
  </si>
  <si>
    <t xml:space="preserve">November </t>
  </si>
  <si>
    <t>December</t>
  </si>
  <si>
    <t>Anual</t>
  </si>
  <si>
    <t>2. IRRADIATION ON EARTH´S SURFACE</t>
  </si>
  <si>
    <t>Albedo</t>
  </si>
  <si>
    <t>Global irradiation (Kwh/m2)</t>
  </si>
  <si>
    <t>Clearness Index</t>
  </si>
  <si>
    <t>Difused irradiation  (Kwh/m2)</t>
  </si>
  <si>
    <t>Direct irradiation (Kwh/m2)</t>
  </si>
  <si>
    <t>Reflected irradiation (Kwh/m2)</t>
  </si>
  <si>
    <t>3. IRRADIATION ON A TITLE SURFACE</t>
  </si>
  <si>
    <t>Difused irradiation (Kwh/m2)</t>
  </si>
  <si>
    <t>Global irradiation (Orientation correction) (Kwh/m2)</t>
  </si>
  <si>
    <t>SOLAR RADIATION</t>
  </si>
  <si>
    <t>Annual</t>
  </si>
  <si>
    <t>Direct irradiation (a=0) (Kwh/m2)</t>
  </si>
  <si>
    <t>Global irradiation (a=0) (Kwh/m2)</t>
  </si>
  <si>
    <r>
      <t>Orientation Correction, F</t>
    </r>
    <r>
      <rPr>
        <vertAlign val="subscript"/>
        <sz val="11"/>
        <rFont val="Arial"/>
        <family val="2"/>
        <charset val="238"/>
      </rPr>
      <t>or</t>
    </r>
  </si>
  <si>
    <r>
      <t>R</t>
    </r>
    <r>
      <rPr>
        <b/>
        <vertAlign val="subscript"/>
        <sz val="11"/>
        <rFont val="Arial"/>
        <family val="2"/>
        <charset val="238"/>
      </rPr>
      <t>cor</t>
    </r>
    <r>
      <rPr>
        <b/>
        <sz val="11"/>
        <rFont val="Arial"/>
        <family val="2"/>
        <charset val="238"/>
      </rPr>
      <t xml:space="preserve"> (a=0)</t>
    </r>
  </si>
  <si>
    <r>
      <t>F</t>
    </r>
    <r>
      <rPr>
        <b/>
        <vertAlign val="subscript"/>
        <sz val="11"/>
        <rFont val="Arial"/>
        <family val="2"/>
        <charset val="238"/>
      </rPr>
      <t>inc</t>
    </r>
  </si>
  <si>
    <t>Inclination (rad)</t>
  </si>
  <si>
    <r>
      <t>Representative day, d</t>
    </r>
    <r>
      <rPr>
        <b/>
        <vertAlign val="subscript"/>
        <sz val="10"/>
        <rFont val="Arial"/>
        <family val="2"/>
        <charset val="238"/>
      </rPr>
      <t>n</t>
    </r>
  </si>
  <si>
    <t>Latitude (ºC)</t>
  </si>
  <si>
    <r>
      <t xml:space="preserve">Declination, </t>
    </r>
    <r>
      <rPr>
        <b/>
        <sz val="11"/>
        <rFont val="Symbol"/>
        <family val="1"/>
        <charset val="2"/>
      </rPr>
      <t>d</t>
    </r>
    <r>
      <rPr>
        <b/>
        <sz val="11"/>
        <rFont val="Arial"/>
        <family val="2"/>
        <charset val="238"/>
      </rPr>
      <t xml:space="preserve"> (º)</t>
    </r>
  </si>
  <si>
    <r>
      <t xml:space="preserve">Declination, </t>
    </r>
    <r>
      <rPr>
        <b/>
        <sz val="11"/>
        <rFont val="Symbol"/>
        <family val="1"/>
        <charset val="2"/>
      </rPr>
      <t>d</t>
    </r>
    <r>
      <rPr>
        <b/>
        <sz val="11"/>
        <rFont val="Arial"/>
        <family val="2"/>
        <charset val="238"/>
      </rPr>
      <t xml:space="preserve"> (rad)</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</si>
</sst>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sz val="11"/>
      <name val="Arial"/>
      <family val="2"/>
      <charset val="238"/>
    </font>
    <font>
      <b/>
      <sz val="16"/>
      <name val="Arial"/>
      <family val="2"/>
      <charset val="238"/>
    </font>
    <font>
      <b/>
      <sz val="11"/>
      <name val="Arial"/>
      <family val="2"/>
      <charset val="238"/>
    </font>
    <font>
      <b/>
      <vertAlign val="subscript"/>
      <sz val="11"/>
      <name val="Arial"/>
      <family val="2"/>
      <charset val="238"/>
    </font>
    <font>
      <vertAlign val="subscript"/>
      <sz val="11"/>
      <name val="Arial"/>
      <family val="2"/>
      <charset val="238"/>
    </font>
    <font>
      <b/>
      <sz val="13"/>
      <name val="Arial"/>
      <family val="2"/>
      <charset val="238"/>
    </font>
    <font>
      <b/>
      <sz val="10"/>
      <name val="Arial"/>
      <family val="2"/>
      <charset val="238"/>
    </font>
    <font>
      <b/>
      <vertAlign val="subscript"/>
      <sz val="10"/>
      <name val="Arial"/>
      <family val="2"/>
      <charset val="238"/>
    </font>
    <font>
      <b/>
      <sz val="11"/>
      <name val="Symbol"/>
      <family val="1"/>
      <charset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FF0000"/>
      </left>
      <right style="medium">
        <color rgb="FFFF0000"/>
      </right>
      <top/>
      <bottom style="medium">
        <color rgb="FFFF0000"/>
      </bottom>
      <diagonal/>
    </border>
    <border>
      <left/>
      <right/>
      <top/>
      <bottom style="medium">
        <color rgb="FFFF0000"/>
      </bottom>
      <diagonal/>
    </border>
    <border>
      <left style="thin">
        <color theme="0" tint="-0.34998626667073579"/>
      </left>
      <right style="medium">
        <color rgb="FFFF0000"/>
      </right>
      <top style="thin">
        <color theme="0" tint="-0.34998626667073579"/>
      </top>
      <bottom style="thin">
        <color theme="0" tint="-0.34998626667073579"/>
      </bottom>
      <diagonal/>
    </border>
    <border>
      <left/>
      <right style="medium">
        <color rgb="FFFF0000"/>
      </right>
      <top style="thin">
        <color theme="0" tint="-0.34998626667073579"/>
      </top>
      <bottom style="thin">
        <color theme="0" tint="-0.34998626667073579"/>
      </bottom>
      <diagonal/>
    </border>
    <border>
      <left/>
      <right style="medium">
        <color rgb="FFFF0000"/>
      </right>
      <top style="medium">
        <color rgb="FFFF0000"/>
      </top>
      <bottom style="thin">
        <color theme="0" tint="-0.34998626667073579"/>
      </bottom>
      <diagonal/>
    </border>
    <border>
      <left/>
      <right style="medium">
        <color rgb="FFFF0000"/>
      </right>
      <top style="thin">
        <color theme="0" tint="-0.34998626667073579"/>
      </top>
      <bottom/>
      <diagonal/>
    </border>
    <border>
      <left style="medium">
        <color rgb="FFFF0000"/>
      </left>
      <right style="medium">
        <color rgb="FFFF0000"/>
      </right>
      <top style="medium">
        <color rgb="FFFF0000"/>
      </top>
      <bottom style="thin">
        <color theme="0" tint="-0.34998626667073579"/>
      </bottom>
      <diagonal/>
    </border>
    <border>
      <left style="medium">
        <color rgb="FFFF0000"/>
      </left>
      <right style="medium">
        <color rgb="FFFF0000"/>
      </right>
      <top style="thin">
        <color theme="0" tint="-0.34998626667073579"/>
      </top>
      <bottom style="thin">
        <color theme="0" tint="-0.34998626667073579"/>
      </bottom>
      <diagonal/>
    </border>
    <border>
      <left style="medium">
        <color rgb="FFFF0000"/>
      </left>
      <right style="medium">
        <color rgb="FFFF0000"/>
      </right>
      <top style="thin">
        <color theme="0" tint="-0.34998626667073579"/>
      </top>
      <bottom style="medium">
        <color rgb="FFFF0000"/>
      </bottom>
      <diagonal/>
    </border>
    <border>
      <left/>
      <right/>
      <top style="thin">
        <color theme="0" tint="-0.34998626667073579"/>
      </top>
      <bottom style="thin">
        <color theme="0" tint="-0.34998626667073579"/>
      </bottom>
      <diagonal/>
    </border>
  </borders>
  <cellStyleXfs count="1">
    <xf numFmtId="0" fontId="0" fillId="0" borderId="0"/>
  </cellStyleXfs>
  <cellXfs count="154">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2" xfId="0" applyFont="1" applyFill="1" applyBorder="1"/>
    <xf numFmtId="0" fontId="1" fillId="3" borderId="15" xfId="0" applyFont="1" applyFill="1" applyBorder="1" applyAlignment="1">
      <alignment horizontal="right"/>
    </xf>
    <xf numFmtId="0" fontId="6" fillId="3" borderId="0" xfId="0" applyFont="1" applyFill="1" applyBorder="1" applyAlignment="1">
      <alignment vertical="center"/>
    </xf>
    <xf numFmtId="0" fontId="6" fillId="3" borderId="16" xfId="0" applyFont="1" applyFill="1" applyBorder="1" applyAlignment="1">
      <alignment vertical="center"/>
    </xf>
    <xf numFmtId="0" fontId="6" fillId="3" borderId="0" xfId="0" applyFont="1" applyFill="1" applyBorder="1" applyAlignment="1">
      <alignment vertical="center" wrapText="1"/>
    </xf>
    <xf numFmtId="0" fontId="6" fillId="3" borderId="16" xfId="0" applyFont="1" applyFill="1" applyBorder="1" applyAlignment="1">
      <alignment vertical="center" wrapText="1"/>
    </xf>
    <xf numFmtId="0" fontId="1" fillId="3" borderId="15" xfId="0" applyFont="1" applyFill="1" applyBorder="1"/>
    <xf numFmtId="0" fontId="1" fillId="3" borderId="17" xfId="0" applyFont="1" applyFill="1" applyBorder="1"/>
    <xf numFmtId="0" fontId="5"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8" fillId="3" borderId="0" xfId="0" applyFont="1" applyFill="1"/>
    <xf numFmtId="0" fontId="8" fillId="3" borderId="0" xfId="0" applyFont="1" applyFill="1" applyBorder="1"/>
    <xf numFmtId="0" fontId="8" fillId="3" borderId="0" xfId="0" applyFont="1" applyFill="1" applyBorder="1" applyAlignment="1">
      <alignment horizontal="center"/>
    </xf>
    <xf numFmtId="0" fontId="10" fillId="3" borderId="0" xfId="0" applyFont="1" applyFill="1" applyBorder="1" applyAlignment="1">
      <alignment horizontal="center"/>
    </xf>
    <xf numFmtId="0" fontId="8" fillId="3" borderId="0" xfId="0" applyFont="1" applyFill="1" applyAlignment="1" applyProtection="1">
      <alignment vertical="center"/>
    </xf>
    <xf numFmtId="0" fontId="8" fillId="3" borderId="0" xfId="0" applyFont="1" applyFill="1" applyBorder="1" applyAlignment="1">
      <alignment horizontal="right"/>
    </xf>
    <xf numFmtId="0" fontId="8" fillId="3" borderId="0" xfId="0" applyFont="1" applyFill="1" applyBorder="1" applyAlignment="1">
      <alignment wrapText="1"/>
    </xf>
    <xf numFmtId="0" fontId="8" fillId="3" borderId="0" xfId="0" applyFont="1" applyFill="1" applyAlignment="1">
      <alignment wrapText="1"/>
    </xf>
    <xf numFmtId="0" fontId="10" fillId="3" borderId="0" xfId="0" applyFont="1" applyFill="1" applyBorder="1"/>
    <xf numFmtId="0" fontId="10" fillId="3" borderId="21" xfId="0" applyFont="1" applyFill="1" applyBorder="1" applyAlignment="1">
      <alignment horizontal="center"/>
    </xf>
    <xf numFmtId="49" fontId="10" fillId="3" borderId="21" xfId="0" applyNumberFormat="1" applyFont="1" applyFill="1" applyBorder="1" applyAlignment="1">
      <alignment horizontal="center"/>
    </xf>
    <xf numFmtId="0" fontId="8"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10" fillId="3" borderId="27" xfId="0" applyFont="1" applyFill="1" applyBorder="1" applyAlignment="1">
      <alignment horizontal="center"/>
    </xf>
    <xf numFmtId="2" fontId="8" fillId="3" borderId="20" xfId="0" applyNumberFormat="1" applyFont="1" applyFill="1" applyBorder="1" applyAlignment="1">
      <alignment horizontal="center"/>
    </xf>
    <xf numFmtId="2" fontId="8" fillId="3" borderId="23" xfId="0" applyNumberFormat="1" applyFont="1" applyFill="1" applyBorder="1" applyAlignment="1">
      <alignment horizontal="center"/>
    </xf>
    <xf numFmtId="0" fontId="10" fillId="3" borderId="28" xfId="0" applyFont="1" applyFill="1" applyBorder="1" applyAlignment="1">
      <alignment horizontal="center"/>
    </xf>
    <xf numFmtId="2" fontId="8" fillId="3" borderId="29" xfId="0" applyNumberFormat="1" applyFont="1" applyFill="1" applyBorder="1" applyAlignment="1">
      <alignment horizontal="center"/>
    </xf>
    <xf numFmtId="2" fontId="8" fillId="3" borderId="30" xfId="0" applyNumberFormat="1" applyFont="1" applyFill="1" applyBorder="1" applyAlignment="1">
      <alignment horizontal="center"/>
    </xf>
    <xf numFmtId="0" fontId="8" fillId="3" borderId="4" xfId="0" applyFont="1" applyFill="1" applyBorder="1"/>
    <xf numFmtId="0" fontId="10" fillId="3" borderId="4" xfId="0" applyFont="1" applyFill="1" applyBorder="1" applyAlignment="1">
      <alignment vertical="center"/>
    </xf>
    <xf numFmtId="0" fontId="10" fillId="3" borderId="0" xfId="0" applyFont="1" applyFill="1"/>
    <xf numFmtId="0" fontId="8" fillId="3" borderId="0" xfId="0" applyFont="1" applyFill="1" applyAlignment="1">
      <alignment vertical="center"/>
    </xf>
    <xf numFmtId="3" fontId="8" fillId="3" borderId="0" xfId="0" applyNumberFormat="1" applyFont="1" applyFill="1" applyBorder="1" applyAlignment="1">
      <alignment horizontal="center" vertical="center"/>
    </xf>
    <xf numFmtId="0" fontId="8" fillId="3" borderId="0" xfId="0" applyFont="1" applyFill="1" applyAlignment="1" applyProtection="1"/>
    <xf numFmtId="0" fontId="8" fillId="3" borderId="0" xfId="0" applyFont="1" applyFill="1" applyAlignment="1"/>
    <xf numFmtId="3" fontId="10" fillId="6" borderId="32" xfId="0" applyNumberFormat="1" applyFont="1" applyFill="1" applyBorder="1" applyAlignment="1">
      <alignment horizontal="center"/>
    </xf>
    <xf numFmtId="3" fontId="10" fillId="6" borderId="31" xfId="0" applyNumberFormat="1" applyFont="1" applyFill="1" applyBorder="1" applyAlignment="1">
      <alignment horizontal="center"/>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10" fillId="2" borderId="0" xfId="0" applyFont="1" applyFill="1" applyBorder="1"/>
    <xf numFmtId="0" fontId="8" fillId="2" borderId="0" xfId="0" applyFont="1" applyFill="1" applyBorder="1" applyAlignment="1">
      <alignment horizontal="right"/>
    </xf>
    <xf numFmtId="0" fontId="8" fillId="2" borderId="0" xfId="0" applyFont="1" applyFill="1" applyBorder="1"/>
    <xf numFmtId="0" fontId="8" fillId="2" borderId="5" xfId="0" applyFont="1" applyFill="1" applyBorder="1"/>
    <xf numFmtId="0" fontId="8" fillId="2" borderId="0" xfId="0" applyFont="1" applyFill="1" applyBorder="1" applyAlignment="1">
      <alignment horizontal="center"/>
    </xf>
    <xf numFmtId="0" fontId="10" fillId="2" borderId="0" xfId="0" applyFont="1" applyFill="1" applyBorder="1" applyAlignment="1">
      <alignment horizontal="center"/>
    </xf>
    <xf numFmtId="0" fontId="8" fillId="2" borderId="6" xfId="0" applyFont="1" applyFill="1" applyBorder="1"/>
    <xf numFmtId="0" fontId="10" fillId="2" borderId="7" xfId="0" applyFont="1" applyFill="1" applyBorder="1"/>
    <xf numFmtId="0" fontId="8" fillId="2" borderId="7" xfId="0" applyFont="1" applyFill="1" applyBorder="1"/>
    <xf numFmtId="0" fontId="8" fillId="2" borderId="7" xfId="0" applyFont="1" applyFill="1" applyBorder="1" applyAlignment="1">
      <alignment horizontal="center"/>
    </xf>
    <xf numFmtId="0" fontId="10" fillId="2" borderId="7" xfId="0" applyFont="1" applyFill="1" applyBorder="1" applyAlignment="1">
      <alignment horizontal="center"/>
    </xf>
    <xf numFmtId="0" fontId="8" fillId="2" borderId="8" xfId="0" applyFont="1" applyFill="1" applyBorder="1"/>
    <xf numFmtId="0" fontId="10" fillId="2" borderId="2" xfId="0" applyFont="1" applyFill="1" applyBorder="1"/>
    <xf numFmtId="0" fontId="8" fillId="2" borderId="2" xfId="0" applyFont="1" applyFill="1" applyBorder="1" applyAlignment="1">
      <alignment horizontal="center"/>
    </xf>
    <xf numFmtId="0" fontId="10" fillId="2" borderId="2" xfId="0" applyFont="1" applyFill="1" applyBorder="1" applyAlignment="1">
      <alignment horizontal="center"/>
    </xf>
    <xf numFmtId="0" fontId="13" fillId="2" borderId="0" xfId="0" applyFont="1" applyFill="1" applyBorder="1"/>
    <xf numFmtId="0" fontId="8" fillId="2" borderId="0" xfId="0" applyFont="1" applyFill="1" applyBorder="1" applyAlignment="1">
      <alignment vertical="center"/>
    </xf>
    <xf numFmtId="0" fontId="14" fillId="2" borderId="0" xfId="0" applyFont="1" applyFill="1" applyBorder="1" applyAlignment="1">
      <alignment horizontal="center" wrapText="1"/>
    </xf>
    <xf numFmtId="0" fontId="10" fillId="2" borderId="0" xfId="0" applyFont="1" applyFill="1" applyBorder="1" applyAlignment="1">
      <alignment horizontal="center" wrapText="1"/>
    </xf>
    <xf numFmtId="0" fontId="10" fillId="2" borderId="0" xfId="0" applyFont="1" applyFill="1" applyBorder="1" applyAlignment="1">
      <alignment horizontal="right"/>
    </xf>
    <xf numFmtId="0" fontId="8" fillId="2" borderId="5" xfId="0" applyFont="1" applyFill="1" applyBorder="1" applyAlignment="1">
      <alignment vertical="center"/>
    </xf>
    <xf numFmtId="0" fontId="8" fillId="2" borderId="0" xfId="0" applyFont="1" applyFill="1" applyBorder="1" applyAlignment="1">
      <alignment horizontal="right" vertical="center"/>
    </xf>
    <xf numFmtId="0" fontId="8" fillId="2" borderId="4" xfId="0" applyFont="1" applyFill="1" applyBorder="1" applyAlignment="1"/>
    <xf numFmtId="0" fontId="10" fillId="2" borderId="0" xfId="0" applyFont="1" applyFill="1" applyBorder="1" applyAlignment="1"/>
    <xf numFmtId="0" fontId="8" fillId="2" borderId="0" xfId="0" applyFont="1" applyFill="1" applyBorder="1" applyAlignment="1"/>
    <xf numFmtId="0" fontId="8" fillId="2" borderId="5" xfId="0" applyFont="1" applyFill="1" applyBorder="1" applyAlignment="1" applyProtection="1"/>
    <xf numFmtId="0" fontId="8" fillId="2" borderId="5" xfId="0" applyFont="1" applyFill="1" applyBorder="1" applyAlignment="1" applyProtection="1">
      <alignment vertical="center"/>
    </xf>
    <xf numFmtId="3" fontId="8" fillId="2" borderId="7" xfId="0" applyNumberFormat="1" applyFont="1" applyFill="1" applyBorder="1" applyAlignment="1">
      <alignment horizontal="center"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pplyProtection="1">
      <alignment vertical="center"/>
    </xf>
    <xf numFmtId="3" fontId="8" fillId="2" borderId="0" xfId="0" applyNumberFormat="1" applyFont="1" applyFill="1" applyBorder="1" applyAlignment="1">
      <alignment horizontal="center" vertical="center"/>
    </xf>
    <xf numFmtId="0" fontId="8" fillId="2" borderId="7" xfId="0" applyFont="1" applyFill="1" applyBorder="1" applyAlignment="1">
      <alignment vertical="center"/>
    </xf>
    <xf numFmtId="0" fontId="8" fillId="2" borderId="0" xfId="0" applyFont="1" applyFill="1" applyBorder="1" applyAlignment="1">
      <alignment horizontal="center" vertical="center"/>
    </xf>
    <xf numFmtId="2" fontId="8" fillId="6" borderId="33" xfId="0" applyNumberFormat="1" applyFont="1" applyFill="1" applyBorder="1" applyAlignment="1">
      <alignment horizontal="center" vertical="center"/>
    </xf>
    <xf numFmtId="2" fontId="8" fillId="5" borderId="33" xfId="0" applyNumberFormat="1" applyFont="1" applyFill="1" applyBorder="1" applyAlignment="1">
      <alignment horizontal="center" vertical="center"/>
    </xf>
    <xf numFmtId="3" fontId="8" fillId="6" borderId="33" xfId="0" applyNumberFormat="1" applyFont="1" applyFill="1" applyBorder="1" applyAlignment="1">
      <alignment horizontal="center" vertical="center"/>
    </xf>
    <xf numFmtId="0" fontId="8" fillId="5" borderId="33" xfId="0" applyFont="1" applyFill="1" applyBorder="1" applyAlignment="1">
      <alignment horizontal="center" vertical="center"/>
    </xf>
    <xf numFmtId="4" fontId="8" fillId="6" borderId="33" xfId="0" applyNumberFormat="1" applyFont="1" applyFill="1" applyBorder="1" applyAlignment="1">
      <alignment horizontal="center" vertical="center"/>
    </xf>
    <xf numFmtId="3" fontId="10" fillId="6" borderId="34" xfId="0" applyNumberFormat="1" applyFont="1" applyFill="1" applyBorder="1" applyAlignment="1">
      <alignment horizontal="center"/>
    </xf>
    <xf numFmtId="4" fontId="10" fillId="6" borderId="34" xfId="0" applyNumberFormat="1" applyFont="1" applyFill="1" applyBorder="1" applyAlignment="1">
      <alignment horizontal="center"/>
    </xf>
    <xf numFmtId="0" fontId="14" fillId="2" borderId="35" xfId="0" applyFont="1" applyFill="1" applyBorder="1" applyAlignment="1">
      <alignment horizontal="center" wrapText="1"/>
    </xf>
    <xf numFmtId="2" fontId="8" fillId="6" borderId="37" xfId="0" applyNumberFormat="1" applyFont="1" applyFill="1" applyBorder="1" applyAlignment="1">
      <alignment horizontal="center" vertical="center"/>
    </xf>
    <xf numFmtId="3" fontId="8" fillId="6" borderId="36" xfId="0" applyNumberFormat="1" applyFont="1" applyFill="1" applyBorder="1" applyAlignment="1">
      <alignment horizontal="center" vertical="center"/>
    </xf>
    <xf numFmtId="2" fontId="8" fillId="6" borderId="38" xfId="0" applyNumberFormat="1" applyFont="1" applyFill="1" applyBorder="1" applyAlignment="1">
      <alignment horizontal="center" vertical="center"/>
    </xf>
    <xf numFmtId="2" fontId="8" fillId="6" borderId="39" xfId="0" applyNumberFormat="1" applyFont="1" applyFill="1" applyBorder="1" applyAlignment="1">
      <alignment horizontal="center" vertical="center"/>
    </xf>
    <xf numFmtId="2" fontId="8" fillId="6" borderId="40" xfId="0" applyNumberFormat="1" applyFont="1" applyFill="1" applyBorder="1" applyAlignment="1">
      <alignment horizontal="center" vertical="center"/>
    </xf>
    <xf numFmtId="2" fontId="8" fillId="6" borderId="41" xfId="0" applyNumberFormat="1" applyFont="1" applyFill="1" applyBorder="1" applyAlignment="1">
      <alignment horizontal="center" vertical="center"/>
    </xf>
    <xf numFmtId="2" fontId="8" fillId="6" borderId="42" xfId="0" applyNumberFormat="1" applyFont="1" applyFill="1" applyBorder="1" applyAlignment="1">
      <alignment horizontal="center" vertical="center"/>
    </xf>
    <xf numFmtId="2" fontId="8" fillId="5" borderId="40" xfId="0" applyNumberFormat="1" applyFont="1" applyFill="1" applyBorder="1" applyAlignment="1">
      <alignment horizontal="center" vertical="center"/>
    </xf>
    <xf numFmtId="2" fontId="8" fillId="5" borderId="41" xfId="0" applyNumberFormat="1" applyFont="1" applyFill="1" applyBorder="1" applyAlignment="1">
      <alignment horizontal="center" vertical="center"/>
    </xf>
    <xf numFmtId="2" fontId="8" fillId="5" borderId="42" xfId="0" applyNumberFormat="1" applyFont="1" applyFill="1" applyBorder="1" applyAlignment="1">
      <alignment horizontal="center" vertical="center"/>
    </xf>
    <xf numFmtId="4" fontId="8" fillId="6" borderId="43" xfId="0" applyNumberFormat="1" applyFont="1" applyFill="1" applyBorder="1" applyAlignment="1">
      <alignment horizontal="center" vertical="center"/>
    </xf>
    <xf numFmtId="4" fontId="8" fillId="6" borderId="40" xfId="0" applyNumberFormat="1" applyFont="1" applyFill="1" applyBorder="1" applyAlignment="1">
      <alignment horizontal="center" vertical="center"/>
    </xf>
    <xf numFmtId="4" fontId="8" fillId="6" borderId="41" xfId="0" applyNumberFormat="1" applyFont="1" applyFill="1" applyBorder="1" applyAlignment="1">
      <alignment horizontal="center" vertical="center"/>
    </xf>
    <xf numFmtId="4" fontId="8" fillId="6" borderId="42"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 fillId="2" borderId="0" xfId="0" applyFont="1" applyFill="1" applyBorder="1" applyAlignment="1">
      <alignment horizontal="right"/>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4" fillId="3" borderId="12" xfId="0" applyFont="1" applyFill="1" applyBorder="1" applyAlignment="1">
      <alignment horizontal="left"/>
    </xf>
    <xf numFmtId="0" fontId="4" fillId="3" borderId="1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0"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0" fillId="3" borderId="0" xfId="0" applyFont="1" applyFill="1" applyBorder="1" applyAlignment="1">
      <alignment horizontal="right"/>
    </xf>
    <xf numFmtId="0" fontId="10" fillId="3" borderId="22" xfId="0" applyFont="1" applyFill="1" applyBorder="1" applyAlignment="1">
      <alignment horizontal="right"/>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8" fillId="2" borderId="0" xfId="0" applyFont="1" applyFill="1" applyBorder="1" applyAlignment="1">
      <alignment horizontal="right"/>
    </xf>
  </cellXfs>
  <cellStyles count="1">
    <cellStyle name="Normalny"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l-PL" sz="1400"/>
              <a:t>Horizontal Surface</a:t>
            </a:r>
          </a:p>
        </c:rich>
      </c:tx>
      <c:layout/>
      <c:overlay val="0"/>
    </c:title>
    <c:autoTitleDeleted val="0"/>
    <c:plotArea>
      <c:layout/>
      <c:lineChart>
        <c:grouping val="standard"/>
        <c:varyColors val="0"/>
        <c:ser>
          <c:idx val="0"/>
          <c:order val="0"/>
          <c:tx>
            <c:v>Extraterrestrial Irrad.</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calculation!$M$24:$M$35</c:f>
              <c:numCache>
                <c:formatCode>0.00</c:formatCode>
                <c:ptCount val="12"/>
                <c:pt idx="0">
                  <c:v>4.0985954696275266</c:v>
                </c:pt>
                <c:pt idx="1">
                  <c:v>5.4568304801458485</c:v>
                </c:pt>
                <c:pt idx="2">
                  <c:v>7.4834223968903384</c:v>
                </c:pt>
                <c:pt idx="3">
                  <c:v>9.699910310517506</c:v>
                </c:pt>
                <c:pt idx="4">
                  <c:v>11.288394688526379</c:v>
                </c:pt>
                <c:pt idx="5">
                  <c:v>11.965849286780731</c:v>
                </c:pt>
                <c:pt idx="6">
                  <c:v>11.646951270522655</c:v>
                </c:pt>
                <c:pt idx="7">
                  <c:v>10.283600452147436</c:v>
                </c:pt>
                <c:pt idx="8">
                  <c:v>8.1904360809072436</c:v>
                </c:pt>
                <c:pt idx="9">
                  <c:v>5.940274009358709</c:v>
                </c:pt>
                <c:pt idx="10">
                  <c:v>4.3001817179828752</c:v>
                </c:pt>
                <c:pt idx="11">
                  <c:v>3.6748352968064451</c:v>
                </c:pt>
              </c:numCache>
            </c:numRef>
          </c:val>
          <c:smooth val="0"/>
        </c:ser>
        <c:ser>
          <c:idx val="1"/>
          <c:order val="1"/>
          <c:tx>
            <c:v>Global Irradiation</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calculation!$E$45:$E$56</c:f>
              <c:numCache>
                <c:formatCode>0.00</c:formatCode>
                <c:ptCount val="12"/>
                <c:pt idx="0">
                  <c:v>2</c:v>
                </c:pt>
                <c:pt idx="1">
                  <c:v>2.8055555555555554</c:v>
                </c:pt>
                <c:pt idx="2">
                  <c:v>4.1944444444444446</c:v>
                </c:pt>
                <c:pt idx="3">
                  <c:v>5.1388888888888884</c:v>
                </c:pt>
                <c:pt idx="4">
                  <c:v>6.0555555555555554</c:v>
                </c:pt>
                <c:pt idx="5">
                  <c:v>7.1944444444444438</c:v>
                </c:pt>
                <c:pt idx="6">
                  <c:v>7.9166666666666661</c:v>
                </c:pt>
                <c:pt idx="7">
                  <c:v>6.9722222222222223</c:v>
                </c:pt>
                <c:pt idx="8">
                  <c:v>5.5277777777777777</c:v>
                </c:pt>
                <c:pt idx="9">
                  <c:v>3.5</c:v>
                </c:pt>
                <c:pt idx="10">
                  <c:v>2.3888888888888888</c:v>
                </c:pt>
                <c:pt idx="11">
                  <c:v>1.9166666666666667</c:v>
                </c:pt>
              </c:numCache>
            </c:numRef>
          </c:val>
          <c:smooth val="0"/>
        </c:ser>
        <c:ser>
          <c:idx val="2"/>
          <c:order val="2"/>
          <c:tx>
            <c:v>Direct Irradiation</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calculation!$H$45:$H$56</c:f>
              <c:numCache>
                <c:formatCode>#,##0.00</c:formatCode>
                <c:ptCount val="12"/>
                <c:pt idx="0">
                  <c:v>1.2422123440327064</c:v>
                </c:pt>
                <c:pt idx="1">
                  <c:v>1.8035641120154386</c:v>
                </c:pt>
                <c:pt idx="2">
                  <c:v>2.8486041867704812</c:v>
                </c:pt>
                <c:pt idx="3">
                  <c:v>3.3678355365872132</c:v>
                </c:pt>
                <c:pt idx="4">
                  <c:v>4.0002322142055036</c:v>
                </c:pt>
                <c:pt idx="5">
                  <c:v>5.1073339547415149</c:v>
                </c:pt>
                <c:pt idx="6">
                  <c:v>6.103600383540198</c:v>
                </c:pt>
                <c:pt idx="7">
                  <c:v>5.3655661492885818</c:v>
                </c:pt>
                <c:pt idx="8">
                  <c:v>4.2400167924260881</c:v>
                </c:pt>
                <c:pt idx="9">
                  <c:v>2.4529140205735649</c:v>
                </c:pt>
                <c:pt idx="10">
                  <c:v>1.6133254743010088</c:v>
                </c:pt>
                <c:pt idx="11">
                  <c:v>1.2435947518833761</c:v>
                </c:pt>
              </c:numCache>
            </c:numRef>
          </c:val>
          <c:smooth val="0"/>
        </c:ser>
        <c:ser>
          <c:idx val="3"/>
          <c:order val="3"/>
          <c:tx>
            <c:v>Diffused Irradiation</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calculation!$G$45:$G$56</c:f>
              <c:numCache>
                <c:formatCode>#,##0.00</c:formatCode>
                <c:ptCount val="12"/>
                <c:pt idx="0">
                  <c:v>0.75778765596729358</c:v>
                </c:pt>
                <c:pt idx="1">
                  <c:v>1.0019914435401167</c:v>
                </c:pt>
                <c:pt idx="2">
                  <c:v>1.3458402576739634</c:v>
                </c:pt>
                <c:pt idx="3">
                  <c:v>1.7710533523016752</c:v>
                </c:pt>
                <c:pt idx="4">
                  <c:v>2.0553233413500513</c:v>
                </c:pt>
                <c:pt idx="5">
                  <c:v>2.0871104897029293</c:v>
                </c:pt>
                <c:pt idx="6">
                  <c:v>1.8130662831264679</c:v>
                </c:pt>
                <c:pt idx="7">
                  <c:v>1.6066560729336403</c:v>
                </c:pt>
                <c:pt idx="8">
                  <c:v>1.2877609853516891</c:v>
                </c:pt>
                <c:pt idx="9">
                  <c:v>1.0470859794264349</c:v>
                </c:pt>
                <c:pt idx="10">
                  <c:v>0.77556341458788014</c:v>
                </c:pt>
                <c:pt idx="11">
                  <c:v>0.67307191478329065</c:v>
                </c:pt>
              </c:numCache>
            </c:numRef>
          </c:val>
          <c:smooth val="0"/>
        </c:ser>
        <c:ser>
          <c:idx val="4"/>
          <c:order val="4"/>
          <c:tx>
            <c:v>Reflected Irradiation</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calculation!$I$45:$I$56</c:f>
              <c:numCache>
                <c:formatCode>#,##0.00</c:formatCode>
                <c:ptCount val="12"/>
                <c:pt idx="0">
                  <c:v>0.4</c:v>
                </c:pt>
                <c:pt idx="1">
                  <c:v>0.56111111111111112</c:v>
                </c:pt>
                <c:pt idx="2">
                  <c:v>0.83888888888888902</c:v>
                </c:pt>
                <c:pt idx="3">
                  <c:v>1.0277777777777777</c:v>
                </c:pt>
                <c:pt idx="4">
                  <c:v>1.2111111111111112</c:v>
                </c:pt>
                <c:pt idx="5">
                  <c:v>1.4388888888888889</c:v>
                </c:pt>
                <c:pt idx="6">
                  <c:v>1.5833333333333333</c:v>
                </c:pt>
                <c:pt idx="7">
                  <c:v>1.3944444444444446</c:v>
                </c:pt>
                <c:pt idx="8">
                  <c:v>1.1055555555555556</c:v>
                </c:pt>
                <c:pt idx="9">
                  <c:v>0.70000000000000007</c:v>
                </c:pt>
                <c:pt idx="10">
                  <c:v>0.4777777777777778</c:v>
                </c:pt>
                <c:pt idx="11">
                  <c:v>0.38333333333333336</c:v>
                </c:pt>
              </c:numCache>
            </c:numRef>
          </c:val>
          <c:smooth val="0"/>
        </c:ser>
        <c:dLbls>
          <c:showLegendKey val="0"/>
          <c:showVal val="0"/>
          <c:showCatName val="0"/>
          <c:showSerName val="0"/>
          <c:showPercent val="0"/>
          <c:showBubbleSize val="0"/>
        </c:dLbls>
        <c:marker val="1"/>
        <c:smooth val="0"/>
        <c:axId val="231997440"/>
        <c:axId val="228986240"/>
      </c:lineChart>
      <c:catAx>
        <c:axId val="231997440"/>
        <c:scaling>
          <c:orientation val="minMax"/>
        </c:scaling>
        <c:delete val="0"/>
        <c:axPos val="b"/>
        <c:numFmt formatCode="General" sourceLinked="0"/>
        <c:majorTickMark val="none"/>
        <c:minorTickMark val="none"/>
        <c:tickLblPos val="nextTo"/>
        <c:crossAx val="228986240"/>
        <c:crosses val="autoZero"/>
        <c:auto val="1"/>
        <c:lblAlgn val="ctr"/>
        <c:lblOffset val="100"/>
        <c:noMultiLvlLbl val="0"/>
      </c:catAx>
      <c:valAx>
        <c:axId val="228986240"/>
        <c:scaling>
          <c:orientation val="minMax"/>
        </c:scaling>
        <c:delete val="0"/>
        <c:axPos val="l"/>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ES" sz="1000" b="0">
                    <a:effectLst/>
                  </a:rPr>
                  <a:t>Irradiation (Kwh/m</a:t>
                </a:r>
                <a:r>
                  <a:rPr lang="es-ES" sz="1000" b="0" baseline="30000">
                    <a:effectLst/>
                  </a:rPr>
                  <a:t>2</a:t>
                </a:r>
                <a:r>
                  <a:rPr lang="es-ES" sz="1000" b="0" baseline="0">
                    <a:effectLst/>
                  </a:rPr>
                  <a:t>)</a:t>
                </a:r>
                <a:endParaRPr lang="pl-PL" sz="1000">
                  <a:effectLst/>
                </a:endParaRPr>
              </a:p>
            </c:rich>
          </c:tx>
          <c:layout/>
          <c:overlay val="0"/>
        </c:title>
        <c:numFmt formatCode="0" sourceLinked="0"/>
        <c:majorTickMark val="none"/>
        <c:minorTickMark val="none"/>
        <c:tickLblPos val="nextTo"/>
        <c:crossAx val="231997440"/>
        <c:crosses val="autoZero"/>
        <c:crossBetween val="between"/>
      </c:valAx>
    </c:plotArea>
    <c:legend>
      <c:legendPos val="r"/>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l-PL" sz="1400"/>
              <a:t>Tilted Surface</a:t>
            </a:r>
          </a:p>
        </c:rich>
      </c:tx>
      <c:layout/>
      <c:overlay val="0"/>
    </c:title>
    <c:autoTitleDeleted val="0"/>
    <c:plotArea>
      <c:layout/>
      <c:lineChart>
        <c:grouping val="standard"/>
        <c:varyColors val="0"/>
        <c:ser>
          <c:idx val="0"/>
          <c:order val="0"/>
          <c:tx>
            <c:v>Extraterrestrial Irrad.</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calculation!$M$24:$M$35</c:f>
              <c:numCache>
                <c:formatCode>0.00</c:formatCode>
                <c:ptCount val="12"/>
                <c:pt idx="0">
                  <c:v>4.0985954696275266</c:v>
                </c:pt>
                <c:pt idx="1">
                  <c:v>5.4568304801458485</c:v>
                </c:pt>
                <c:pt idx="2">
                  <c:v>7.4834223968903384</c:v>
                </c:pt>
                <c:pt idx="3">
                  <c:v>9.699910310517506</c:v>
                </c:pt>
                <c:pt idx="4">
                  <c:v>11.288394688526379</c:v>
                </c:pt>
                <c:pt idx="5">
                  <c:v>11.965849286780731</c:v>
                </c:pt>
                <c:pt idx="6">
                  <c:v>11.646951270522655</c:v>
                </c:pt>
                <c:pt idx="7">
                  <c:v>10.283600452147436</c:v>
                </c:pt>
                <c:pt idx="8">
                  <c:v>8.1904360809072436</c:v>
                </c:pt>
                <c:pt idx="9">
                  <c:v>5.940274009358709</c:v>
                </c:pt>
                <c:pt idx="10">
                  <c:v>4.3001817179828752</c:v>
                </c:pt>
                <c:pt idx="11">
                  <c:v>3.6748352968064451</c:v>
                </c:pt>
              </c:numCache>
            </c:numRef>
          </c:val>
          <c:smooth val="0"/>
        </c:ser>
        <c:ser>
          <c:idx val="1"/>
          <c:order val="1"/>
          <c:tx>
            <c:v>Global Irradiation</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calculation!$K$67:$K$78</c:f>
              <c:numCache>
                <c:formatCode>#,##0.00</c:formatCode>
                <c:ptCount val="12"/>
                <c:pt idx="0">
                  <c:v>3.2687937652096504</c:v>
                </c:pt>
                <c:pt idx="1">
                  <c:v>3.9367598073674457</c:v>
                </c:pt>
                <c:pt idx="2">
                  <c:v>4.8836341667999124</c:v>
                </c:pt>
                <c:pt idx="3">
                  <c:v>4.8580819580724475</c:v>
                </c:pt>
                <c:pt idx="4">
                  <c:v>4.9395487124644548</c:v>
                </c:pt>
                <c:pt idx="5">
                  <c:v>5.4326922707873138</c:v>
                </c:pt>
                <c:pt idx="6">
                  <c:v>6.1562417546975547</c:v>
                </c:pt>
                <c:pt idx="7">
                  <c:v>6.3196480663183019</c:v>
                </c:pt>
                <c:pt idx="8">
                  <c:v>6.201669464251113</c:v>
                </c:pt>
                <c:pt idx="9">
                  <c:v>4.8169105717466598</c:v>
                </c:pt>
                <c:pt idx="10">
                  <c:v>3.9546193794433986</c:v>
                </c:pt>
                <c:pt idx="11">
                  <c:v>3.4101016256685308</c:v>
                </c:pt>
              </c:numCache>
            </c:numRef>
          </c:val>
          <c:smooth val="0"/>
        </c:ser>
        <c:ser>
          <c:idx val="2"/>
          <c:order val="2"/>
          <c:tx>
            <c:v>Direct Irradiation</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calculation!$H$67:$H$78</c:f>
              <c:numCache>
                <c:formatCode>#,##0.00</c:formatCode>
                <c:ptCount val="12"/>
                <c:pt idx="0">
                  <c:v>2.8022078224287994</c:v>
                </c:pt>
                <c:pt idx="1">
                  <c:v>3.2866435339510827</c:v>
                </c:pt>
                <c:pt idx="2">
                  <c:v>3.9696269037999894</c:v>
                </c:pt>
                <c:pt idx="3">
                  <c:v>3.5445572455491061</c:v>
                </c:pt>
                <c:pt idx="4">
                  <c:v>3.35977581155786</c:v>
                </c:pt>
                <c:pt idx="5">
                  <c:v>3.8358232747715229</c:v>
                </c:pt>
                <c:pt idx="6">
                  <c:v>4.8396562750253924</c:v>
                </c:pt>
                <c:pt idx="7">
                  <c:v>5.2198880524014442</c:v>
                </c:pt>
                <c:pt idx="8">
                  <c:v>5.408294885158436</c:v>
                </c:pt>
                <c:pt idx="9">
                  <c:v>4.1778670325985772</c:v>
                </c:pt>
                <c:pt idx="10">
                  <c:v>3.515554514310621</c:v>
                </c:pt>
                <c:pt idx="11">
                  <c:v>3.0310503269580806</c:v>
                </c:pt>
              </c:numCache>
            </c:numRef>
          </c:val>
          <c:smooth val="0"/>
        </c:ser>
        <c:ser>
          <c:idx val="3"/>
          <c:order val="3"/>
          <c:tx>
            <c:v>Diffused Irradiation</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calculation!$E$67:$E$78</c:f>
              <c:numCache>
                <c:formatCode>#,##0.00</c:formatCode>
                <c:ptCount val="12"/>
                <c:pt idx="0">
                  <c:v>0.66914294184100864</c:v>
                </c:pt>
                <c:pt idx="1">
                  <c:v>0.88478018472616893</c:v>
                </c:pt>
                <c:pt idx="2">
                  <c:v>1.1884061480501149</c:v>
                </c:pt>
                <c:pt idx="3">
                  <c:v>1.563878536400535</c:v>
                </c:pt>
                <c:pt idx="4">
                  <c:v>1.8148951044998596</c:v>
                </c:pt>
                <c:pt idx="5">
                  <c:v>1.8429638461771447</c:v>
                </c:pt>
                <c:pt idx="6">
                  <c:v>1.6009768658680157</c:v>
                </c:pt>
                <c:pt idx="7">
                  <c:v>1.4187121718118079</c:v>
                </c:pt>
                <c:pt idx="8">
                  <c:v>1.1371208904510004</c:v>
                </c:pt>
                <c:pt idx="9">
                  <c:v>0.92459963832416769</c:v>
                </c:pt>
                <c:pt idx="10">
                  <c:v>0.6848393223813487</c:v>
                </c:pt>
                <c:pt idx="11">
                  <c:v>0.5943371043089285</c:v>
                </c:pt>
              </c:numCache>
            </c:numRef>
          </c:val>
          <c:smooth val="0"/>
        </c:ser>
        <c:ser>
          <c:idx val="4"/>
          <c:order val="4"/>
          <c:tx>
            <c:v>Reflected Irradiation</c:v>
          </c:tx>
          <c:marker>
            <c:symbol val="none"/>
          </c:marker>
          <c:cat>
            <c:strRef>
              <c:f>calculation!$D$67:$D$78</c:f>
              <c:strCache>
                <c:ptCount val="12"/>
                <c:pt idx="0">
                  <c:v>January</c:v>
                </c:pt>
                <c:pt idx="1">
                  <c:v>February</c:v>
                </c:pt>
                <c:pt idx="2">
                  <c:v>Mach</c:v>
                </c:pt>
                <c:pt idx="3">
                  <c:v>April</c:v>
                </c:pt>
                <c:pt idx="4">
                  <c:v>May</c:v>
                </c:pt>
                <c:pt idx="5">
                  <c:v>June</c:v>
                </c:pt>
                <c:pt idx="6">
                  <c:v>July</c:v>
                </c:pt>
                <c:pt idx="7">
                  <c:v>August</c:v>
                </c:pt>
                <c:pt idx="8">
                  <c:v>September</c:v>
                </c:pt>
                <c:pt idx="9">
                  <c:v>October</c:v>
                </c:pt>
                <c:pt idx="10">
                  <c:v>November </c:v>
                </c:pt>
                <c:pt idx="11">
                  <c:v>December</c:v>
                </c:pt>
              </c:strCache>
            </c:strRef>
          </c:cat>
          <c:val>
            <c:numRef>
              <c:f>calculation!$F$67:$F$78</c:f>
              <c:numCache>
                <c:formatCode>#,##0.00</c:formatCode>
                <c:ptCount val="12"/>
                <c:pt idx="0">
                  <c:v>4.6791321251139967E-2</c:v>
                </c:pt>
                <c:pt idx="1">
                  <c:v>6.5637825643960229E-2</c:v>
                </c:pt>
                <c:pt idx="2">
                  <c:v>9.8131798735029654E-2</c:v>
                </c:pt>
                <c:pt idx="3">
                  <c:v>0.12022770043695684</c:v>
                </c:pt>
                <c:pt idx="4">
                  <c:v>0.14167372267706269</c:v>
                </c:pt>
                <c:pt idx="5">
                  <c:v>0.16831878061173958</c:v>
                </c:pt>
                <c:pt idx="6">
                  <c:v>0.18521564661909568</c:v>
                </c:pt>
                <c:pt idx="7">
                  <c:v>0.16311974491716849</c:v>
                </c:pt>
                <c:pt idx="8">
                  <c:v>0.12932601290245629</c:v>
                </c:pt>
                <c:pt idx="9">
                  <c:v>8.1884812189494935E-2</c:v>
                </c:pt>
                <c:pt idx="10">
                  <c:v>5.5889633716639402E-2</c:v>
                </c:pt>
                <c:pt idx="11">
                  <c:v>4.4841682865675803E-2</c:v>
                </c:pt>
              </c:numCache>
            </c:numRef>
          </c:val>
          <c:smooth val="0"/>
        </c:ser>
        <c:dLbls>
          <c:showLegendKey val="0"/>
          <c:showVal val="0"/>
          <c:showCatName val="0"/>
          <c:showSerName val="0"/>
          <c:showPercent val="0"/>
          <c:showBubbleSize val="0"/>
        </c:dLbls>
        <c:marker val="1"/>
        <c:smooth val="0"/>
        <c:axId val="231998976"/>
        <c:axId val="228988544"/>
      </c:lineChart>
      <c:catAx>
        <c:axId val="231998976"/>
        <c:scaling>
          <c:orientation val="minMax"/>
        </c:scaling>
        <c:delete val="0"/>
        <c:axPos val="b"/>
        <c:numFmt formatCode="General" sourceLinked="0"/>
        <c:majorTickMark val="none"/>
        <c:minorTickMark val="none"/>
        <c:tickLblPos val="nextTo"/>
        <c:crossAx val="228988544"/>
        <c:crosses val="autoZero"/>
        <c:auto val="1"/>
        <c:lblAlgn val="ctr"/>
        <c:lblOffset val="100"/>
        <c:noMultiLvlLbl val="0"/>
      </c:catAx>
      <c:valAx>
        <c:axId val="228988544"/>
        <c:scaling>
          <c:orientation val="minMax"/>
        </c:scaling>
        <c:delete val="0"/>
        <c:axPos val="l"/>
        <c:majorGridlines/>
        <c:title>
          <c:tx>
            <c:rich>
              <a:bodyPr/>
              <a:lstStyle/>
              <a:p>
                <a:pPr>
                  <a:defRPr sz="1000"/>
                </a:pPr>
                <a:r>
                  <a:rPr lang="es-ES" sz="1000" b="0">
                    <a:effectLst/>
                  </a:rPr>
                  <a:t>Irradiation (Kwh/m</a:t>
                </a:r>
                <a:r>
                  <a:rPr lang="es-ES" sz="1000" b="0" baseline="30000">
                    <a:effectLst/>
                  </a:rPr>
                  <a:t>2</a:t>
                </a:r>
                <a:r>
                  <a:rPr lang="es-ES" sz="1000" b="0" baseline="0">
                    <a:effectLst/>
                  </a:rPr>
                  <a:t>)</a:t>
                </a:r>
                <a:endParaRPr lang="pl-PL" sz="1000">
                  <a:effectLst/>
                </a:endParaRPr>
              </a:p>
            </c:rich>
          </c:tx>
          <c:layout/>
          <c:overlay val="0"/>
        </c:title>
        <c:numFmt formatCode="0" sourceLinked="0"/>
        <c:majorTickMark val="none"/>
        <c:minorTickMark val="none"/>
        <c:tickLblPos val="nextTo"/>
        <c:crossAx val="231998976"/>
        <c:crosses val="autoZero"/>
        <c:crossBetween val="between"/>
      </c:valAx>
    </c:plotArea>
    <c:legend>
      <c:legendPos val="r"/>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pl-P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 xmlns:a16="http://schemas.microsoft.com/office/drawing/2014/main" id="{9ADFF431-86CF-44B8-B317-D3DB745A9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21168</xdr:colOff>
      <xdr:row>1</xdr:row>
      <xdr:rowOff>28573</xdr:rowOff>
    </xdr:from>
    <xdr:to>
      <xdr:col>12</xdr:col>
      <xdr:colOff>347740</xdr:colOff>
      <xdr:row>11</xdr:row>
      <xdr:rowOff>134375</xdr:rowOff>
    </xdr:to>
    <xdr:pic>
      <xdr:nvPicPr>
        <xdr:cNvPr id="3" name="Obraz 2">
          <a:extLst>
            <a:ext uri="{FF2B5EF4-FFF2-40B4-BE49-F238E27FC236}">
              <a16:creationId xmlns="" xmlns:a16="http://schemas.microsoft.com/office/drawing/2014/main" id="{EB370559-34C9-4E25-926E-300D912B4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418" y="208490"/>
          <a:ext cx="9556750" cy="1904968"/>
        </a:xfrm>
        <a:prstGeom prst="rect">
          <a:avLst/>
        </a:prstGeom>
      </xdr:spPr>
    </xdr:pic>
    <xdr:clientData/>
  </xdr:twoCellAnchor>
  <xdr:twoCellAnchor>
    <xdr:from>
      <xdr:col>1</xdr:col>
      <xdr:colOff>126999</xdr:colOff>
      <xdr:row>80</xdr:row>
      <xdr:rowOff>178857</xdr:rowOff>
    </xdr:from>
    <xdr:to>
      <xdr:col>7</xdr:col>
      <xdr:colOff>829916</xdr:colOff>
      <xdr:row>95</xdr:row>
      <xdr:rowOff>64557</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31750</xdr:colOff>
      <xdr:row>80</xdr:row>
      <xdr:rowOff>179917</xdr:rowOff>
    </xdr:from>
    <xdr:to>
      <xdr:col>13</xdr:col>
      <xdr:colOff>78500</xdr:colOff>
      <xdr:row>95</xdr:row>
      <xdr:rowOff>65617</xdr:rowOff>
    </xdr:to>
    <xdr:graphicFrame macro="">
      <xdr:nvGraphicFramePr>
        <xdr:cNvPr id="6" name="Wykr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zoomScaleNormal="100" workbookViewId="0">
      <selection activeCell="M57" sqref="M57"/>
    </sheetView>
  </sheetViews>
  <sheetFormatPr defaultColWidth="8.85546875" defaultRowHeight="14.25" x14ac:dyDescent="0.2"/>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x14ac:dyDescent="0.25"/>
    <row r="2" spans="2:11" x14ac:dyDescent="0.2">
      <c r="B2" s="2"/>
      <c r="C2" s="3"/>
      <c r="D2" s="3"/>
      <c r="E2" s="3"/>
      <c r="F2" s="3"/>
      <c r="G2" s="3"/>
      <c r="H2" s="3"/>
      <c r="I2" s="3"/>
      <c r="J2" s="3"/>
      <c r="K2" s="4"/>
    </row>
    <row r="3" spans="2:11" x14ac:dyDescent="0.2">
      <c r="B3" s="5"/>
      <c r="C3" s="6"/>
      <c r="D3" s="6"/>
      <c r="E3" s="6"/>
      <c r="F3" s="6"/>
      <c r="G3" s="6"/>
      <c r="H3" s="6"/>
      <c r="I3" s="6"/>
      <c r="J3" s="6"/>
      <c r="K3" s="7"/>
    </row>
    <row r="4" spans="2:11" x14ac:dyDescent="0.2">
      <c r="B4" s="5"/>
      <c r="C4" s="6"/>
      <c r="D4" s="6"/>
      <c r="E4" s="6"/>
      <c r="F4" s="6"/>
      <c r="G4" s="6"/>
      <c r="H4" s="6"/>
      <c r="I4" s="6"/>
      <c r="J4" s="6"/>
      <c r="K4" s="7"/>
    </row>
    <row r="5" spans="2:11" x14ac:dyDescent="0.2">
      <c r="B5" s="5"/>
      <c r="C5" s="6"/>
      <c r="D5" s="6"/>
      <c r="E5" s="6"/>
      <c r="F5" s="6"/>
      <c r="G5" s="6"/>
      <c r="H5" s="6"/>
      <c r="I5" s="6"/>
      <c r="J5" s="6"/>
      <c r="K5" s="7"/>
    </row>
    <row r="6" spans="2:11" x14ac:dyDescent="0.2">
      <c r="B6" s="5"/>
      <c r="C6" s="6"/>
      <c r="D6" s="6"/>
      <c r="E6" s="6"/>
      <c r="F6" s="6"/>
      <c r="G6" s="6"/>
      <c r="H6" s="6"/>
      <c r="I6" s="6"/>
      <c r="J6" s="6"/>
      <c r="K6" s="7"/>
    </row>
    <row r="7" spans="2:11" x14ac:dyDescent="0.2">
      <c r="B7" s="5"/>
      <c r="C7" s="6"/>
      <c r="D7" s="6"/>
      <c r="E7" s="6"/>
      <c r="F7" s="6"/>
      <c r="G7" s="6"/>
      <c r="H7" s="6"/>
      <c r="I7" s="6"/>
      <c r="J7" s="6"/>
      <c r="K7" s="7"/>
    </row>
    <row r="8" spans="2:11" x14ac:dyDescent="0.2">
      <c r="B8" s="5"/>
      <c r="C8" s="6"/>
      <c r="D8" s="6"/>
      <c r="E8" s="6"/>
      <c r="F8" s="6"/>
      <c r="G8" s="6"/>
      <c r="H8" s="6"/>
      <c r="I8" s="6"/>
      <c r="J8" s="6"/>
      <c r="K8" s="7"/>
    </row>
    <row r="9" spans="2:11" x14ac:dyDescent="0.2">
      <c r="B9" s="5"/>
      <c r="C9" s="6"/>
      <c r="D9" s="6"/>
      <c r="E9" s="6"/>
      <c r="F9" s="6"/>
      <c r="G9" s="6"/>
      <c r="H9" s="6"/>
      <c r="I9" s="6"/>
      <c r="J9" s="6"/>
      <c r="K9" s="7"/>
    </row>
    <row r="10" spans="2:11" x14ac:dyDescent="0.2">
      <c r="B10" s="5"/>
      <c r="C10" s="6"/>
      <c r="D10" s="6"/>
      <c r="E10" s="6"/>
      <c r="F10" s="6"/>
      <c r="G10" s="6"/>
      <c r="H10" s="6"/>
      <c r="I10" s="6"/>
      <c r="J10" s="6"/>
      <c r="K10" s="7"/>
    </row>
    <row r="11" spans="2:11" ht="14.45" customHeight="1" thickBot="1" x14ac:dyDescent="0.25">
      <c r="B11" s="5"/>
      <c r="C11" s="6"/>
      <c r="D11" s="6"/>
      <c r="E11" s="6"/>
      <c r="F11" s="6"/>
      <c r="G11" s="6"/>
      <c r="H11" s="6"/>
      <c r="I11" s="6"/>
      <c r="J11" s="6"/>
      <c r="K11" s="7"/>
    </row>
    <row r="12" spans="2:11" ht="15" x14ac:dyDescent="0.25">
      <c r="B12" s="5"/>
      <c r="C12" s="6"/>
      <c r="D12" s="22" t="s">
        <v>11</v>
      </c>
      <c r="E12" s="114"/>
      <c r="F12" s="115"/>
      <c r="G12" s="115"/>
      <c r="H12" s="115"/>
      <c r="I12" s="115"/>
      <c r="J12" s="116"/>
      <c r="K12" s="7"/>
    </row>
    <row r="13" spans="2:11" ht="15" x14ac:dyDescent="0.25">
      <c r="B13" s="5"/>
      <c r="C13" s="6"/>
      <c r="D13" s="23"/>
      <c r="E13" s="117"/>
      <c r="F13" s="118"/>
      <c r="G13" s="118"/>
      <c r="H13" s="118"/>
      <c r="I13" s="118"/>
      <c r="J13" s="119"/>
      <c r="K13" s="7"/>
    </row>
    <row r="14" spans="2:11" ht="15.75" thickBot="1" x14ac:dyDescent="0.3">
      <c r="B14" s="5"/>
      <c r="C14" s="6"/>
      <c r="D14" s="23"/>
      <c r="E14" s="120"/>
      <c r="F14" s="121"/>
      <c r="G14" s="121"/>
      <c r="H14" s="121"/>
      <c r="I14" s="121"/>
      <c r="J14" s="122"/>
      <c r="K14" s="7"/>
    </row>
    <row r="15" spans="2:11" ht="15.75" thickBot="1" x14ac:dyDescent="0.3">
      <c r="B15" s="5"/>
      <c r="C15" s="6"/>
      <c r="D15" s="23"/>
      <c r="E15" s="20"/>
      <c r="F15" s="20"/>
      <c r="G15" s="20"/>
      <c r="H15" s="20"/>
      <c r="I15" s="20"/>
      <c r="J15" s="20"/>
      <c r="K15" s="7"/>
    </row>
    <row r="16" spans="2:11" ht="15.75" thickBot="1" x14ac:dyDescent="0.3">
      <c r="B16" s="5"/>
      <c r="C16" s="6"/>
      <c r="D16" s="22" t="s">
        <v>12</v>
      </c>
      <c r="E16" s="123"/>
      <c r="F16" s="124"/>
      <c r="G16" s="124"/>
      <c r="H16" s="124"/>
      <c r="I16" s="124"/>
      <c r="J16" s="125"/>
      <c r="K16" s="7"/>
    </row>
    <row r="17" spans="2:11" ht="15.75" thickBot="1" x14ac:dyDescent="0.3">
      <c r="B17" s="5"/>
      <c r="C17" s="6"/>
      <c r="D17" s="23"/>
      <c r="E17" s="20"/>
      <c r="F17" s="20"/>
      <c r="G17" s="20"/>
      <c r="H17" s="20"/>
      <c r="I17" s="20"/>
      <c r="J17" s="20"/>
      <c r="K17" s="7"/>
    </row>
    <row r="18" spans="2:11" ht="15" x14ac:dyDescent="0.25">
      <c r="B18" s="5"/>
      <c r="C18" s="6"/>
      <c r="D18" s="22" t="s">
        <v>13</v>
      </c>
      <c r="E18" s="114"/>
      <c r="F18" s="115"/>
      <c r="G18" s="115"/>
      <c r="H18" s="115"/>
      <c r="I18" s="115"/>
      <c r="J18" s="116"/>
      <c r="K18" s="7"/>
    </row>
    <row r="19" spans="2:11" ht="15" x14ac:dyDescent="0.25">
      <c r="B19" s="5"/>
      <c r="C19" s="6"/>
      <c r="D19" s="23"/>
      <c r="E19" s="117"/>
      <c r="F19" s="118"/>
      <c r="G19" s="118"/>
      <c r="H19" s="118"/>
      <c r="I19" s="118"/>
      <c r="J19" s="119"/>
      <c r="K19" s="7"/>
    </row>
    <row r="20" spans="2:11" ht="15.75" thickBot="1" x14ac:dyDescent="0.3">
      <c r="B20" s="5"/>
      <c r="C20" s="6"/>
      <c r="D20" s="23"/>
      <c r="E20" s="120"/>
      <c r="F20" s="121"/>
      <c r="G20" s="121"/>
      <c r="H20" s="121"/>
      <c r="I20" s="121"/>
      <c r="J20" s="122"/>
      <c r="K20" s="7"/>
    </row>
    <row r="21" spans="2:11" ht="15.75" thickBot="1" x14ac:dyDescent="0.3">
      <c r="B21" s="5"/>
      <c r="C21" s="6"/>
      <c r="D21" s="23"/>
      <c r="E21" s="20"/>
      <c r="F21" s="20"/>
      <c r="G21" s="20"/>
      <c r="H21" s="20"/>
      <c r="I21" s="20"/>
      <c r="J21" s="20"/>
      <c r="K21" s="7"/>
    </row>
    <row r="22" spans="2:11" ht="15.75" thickBot="1" x14ac:dyDescent="0.3">
      <c r="B22" s="5"/>
      <c r="C22" s="6"/>
      <c r="D22" s="22" t="s">
        <v>14</v>
      </c>
      <c r="E22" s="123"/>
      <c r="F22" s="124"/>
      <c r="G22" s="124"/>
      <c r="H22" s="124"/>
      <c r="I22" s="124"/>
      <c r="J22" s="125"/>
      <c r="K22" s="7"/>
    </row>
    <row r="23" spans="2:11" x14ac:dyDescent="0.2">
      <c r="B23" s="5"/>
      <c r="C23" s="6"/>
      <c r="D23" s="6"/>
      <c r="E23" s="6"/>
      <c r="F23" s="6"/>
      <c r="G23" s="6"/>
      <c r="H23" s="6"/>
      <c r="I23" s="6"/>
      <c r="J23" s="6"/>
      <c r="K23" s="7"/>
    </row>
    <row r="24" spans="2:11" x14ac:dyDescent="0.2">
      <c r="B24" s="5"/>
      <c r="C24" s="6"/>
      <c r="D24" s="6"/>
      <c r="E24" s="6"/>
      <c r="F24" s="6"/>
      <c r="G24" s="6"/>
      <c r="H24" s="6"/>
      <c r="I24" s="6"/>
      <c r="J24" s="6"/>
      <c r="K24" s="7"/>
    </row>
    <row r="25" spans="2:11" x14ac:dyDescent="0.2">
      <c r="B25" s="5"/>
      <c r="C25" s="6"/>
      <c r="D25" s="6"/>
      <c r="E25" s="6"/>
      <c r="F25" s="6"/>
      <c r="G25" s="6"/>
      <c r="H25" s="6"/>
      <c r="I25" s="6"/>
      <c r="J25" s="6"/>
      <c r="K25" s="7"/>
    </row>
    <row r="26" spans="2:11" ht="15" customHeight="1" x14ac:dyDescent="0.2">
      <c r="B26" s="5"/>
      <c r="C26" s="127" t="s">
        <v>8</v>
      </c>
      <c r="D26" s="128"/>
      <c r="E26" s="128"/>
      <c r="F26" s="128"/>
      <c r="G26" s="128"/>
      <c r="H26" s="128"/>
      <c r="I26" s="128"/>
      <c r="J26" s="129"/>
      <c r="K26" s="7"/>
    </row>
    <row r="27" spans="2:11" x14ac:dyDescent="0.2">
      <c r="B27" s="5"/>
      <c r="C27" s="130"/>
      <c r="D27" s="131"/>
      <c r="E27" s="131"/>
      <c r="F27" s="131"/>
      <c r="G27" s="131"/>
      <c r="H27" s="131"/>
      <c r="I27" s="131"/>
      <c r="J27" s="132"/>
      <c r="K27" s="7"/>
    </row>
    <row r="28" spans="2:11" x14ac:dyDescent="0.2">
      <c r="B28" s="5"/>
      <c r="C28" s="6"/>
      <c r="D28" s="6"/>
      <c r="E28" s="6"/>
      <c r="F28" s="6"/>
      <c r="G28" s="6"/>
      <c r="H28" s="6"/>
      <c r="I28" s="6"/>
      <c r="J28" s="6"/>
      <c r="K28" s="7"/>
    </row>
    <row r="29" spans="2:11" ht="15" x14ac:dyDescent="0.25">
      <c r="B29" s="5"/>
      <c r="C29" s="6"/>
      <c r="D29" s="19" t="s">
        <v>15</v>
      </c>
      <c r="E29" s="133" t="s">
        <v>9</v>
      </c>
      <c r="F29" s="134"/>
      <c r="G29" s="134"/>
      <c r="H29" s="134"/>
      <c r="I29" s="134"/>
      <c r="J29" s="135"/>
      <c r="K29" s="7"/>
    </row>
    <row r="30" spans="2:11" x14ac:dyDescent="0.2">
      <c r="B30" s="5"/>
      <c r="C30" s="6"/>
      <c r="D30" s="6"/>
      <c r="E30" s="136" t="s">
        <v>10</v>
      </c>
      <c r="F30" s="137"/>
      <c r="G30" s="137"/>
      <c r="H30" s="137"/>
      <c r="I30" s="137"/>
      <c r="J30" s="138"/>
      <c r="K30" s="7"/>
    </row>
    <row r="31" spans="2:11" x14ac:dyDescent="0.2">
      <c r="B31" s="5"/>
      <c r="C31" s="6"/>
      <c r="D31" s="6"/>
      <c r="E31" s="139"/>
      <c r="F31" s="140"/>
      <c r="G31" s="140"/>
      <c r="H31" s="140"/>
      <c r="I31" s="140"/>
      <c r="J31" s="141"/>
      <c r="K31" s="7"/>
    </row>
    <row r="32" spans="2:11" x14ac:dyDescent="0.2">
      <c r="B32" s="5"/>
      <c r="C32" s="6"/>
      <c r="D32" s="6"/>
      <c r="E32" s="6"/>
      <c r="F32" s="6"/>
      <c r="G32" s="6"/>
      <c r="H32" s="6"/>
      <c r="I32" s="6"/>
      <c r="J32" s="6"/>
      <c r="K32" s="7"/>
    </row>
    <row r="33" spans="2:11" ht="12" customHeight="1" x14ac:dyDescent="0.2">
      <c r="B33" s="5"/>
      <c r="C33" s="11"/>
      <c r="D33" s="142" t="s">
        <v>1</v>
      </c>
      <c r="E33" s="142"/>
      <c r="F33" s="142"/>
      <c r="G33" s="142"/>
      <c r="H33" s="142"/>
      <c r="I33" s="142"/>
      <c r="J33" s="143"/>
      <c r="K33" s="7"/>
    </row>
    <row r="34" spans="2:11" ht="12" customHeight="1" x14ac:dyDescent="0.2">
      <c r="B34" s="21"/>
      <c r="C34" s="12" t="s">
        <v>0</v>
      </c>
      <c r="D34" s="144"/>
      <c r="E34" s="144"/>
      <c r="F34" s="144"/>
      <c r="G34" s="144"/>
      <c r="H34" s="144"/>
      <c r="I34" s="144"/>
      <c r="J34" s="145"/>
      <c r="K34" s="7"/>
    </row>
    <row r="35" spans="2:11" ht="12" customHeight="1" x14ac:dyDescent="0.2">
      <c r="B35" s="21"/>
      <c r="C35" s="12"/>
      <c r="D35" s="144"/>
      <c r="E35" s="144"/>
      <c r="F35" s="144"/>
      <c r="G35" s="144"/>
      <c r="H35" s="144"/>
      <c r="I35" s="144"/>
      <c r="J35" s="145"/>
      <c r="K35" s="7"/>
    </row>
    <row r="36" spans="2:11" ht="12" customHeight="1" x14ac:dyDescent="0.2">
      <c r="B36" s="21"/>
      <c r="C36" s="12"/>
      <c r="D36" s="144"/>
      <c r="E36" s="144"/>
      <c r="F36" s="144"/>
      <c r="G36" s="144"/>
      <c r="H36" s="144"/>
      <c r="I36" s="144"/>
      <c r="J36" s="145"/>
      <c r="K36" s="7"/>
    </row>
    <row r="37" spans="2:11" ht="4.9000000000000004" customHeight="1" x14ac:dyDescent="0.2">
      <c r="B37" s="21"/>
      <c r="C37" s="12"/>
      <c r="D37" s="13"/>
      <c r="E37" s="13"/>
      <c r="F37" s="13"/>
      <c r="G37" s="13"/>
      <c r="H37" s="13"/>
      <c r="I37" s="13"/>
      <c r="J37" s="14"/>
      <c r="K37" s="7"/>
    </row>
    <row r="38" spans="2:11" ht="12" customHeight="1" x14ac:dyDescent="0.2">
      <c r="B38" s="21"/>
      <c r="C38" s="12"/>
      <c r="D38" s="144" t="s">
        <v>3</v>
      </c>
      <c r="E38" s="144"/>
      <c r="F38" s="144"/>
      <c r="G38" s="144"/>
      <c r="H38" s="144"/>
      <c r="I38" s="144"/>
      <c r="J38" s="145"/>
      <c r="K38" s="7"/>
    </row>
    <row r="39" spans="2:11" ht="12" customHeight="1" x14ac:dyDescent="0.2">
      <c r="B39" s="21"/>
      <c r="C39" s="12" t="s">
        <v>2</v>
      </c>
      <c r="D39" s="144"/>
      <c r="E39" s="144"/>
      <c r="F39" s="144"/>
      <c r="G39" s="144"/>
      <c r="H39" s="144"/>
      <c r="I39" s="144"/>
      <c r="J39" s="145"/>
      <c r="K39" s="7"/>
    </row>
    <row r="40" spans="2:11" ht="12" customHeight="1" x14ac:dyDescent="0.2">
      <c r="B40" s="21"/>
      <c r="C40" s="12"/>
      <c r="D40" s="144"/>
      <c r="E40" s="144"/>
      <c r="F40" s="144"/>
      <c r="G40" s="144"/>
      <c r="H40" s="144"/>
      <c r="I40" s="144"/>
      <c r="J40" s="145"/>
      <c r="K40" s="7"/>
    </row>
    <row r="41" spans="2:11" ht="12" customHeight="1" x14ac:dyDescent="0.2">
      <c r="B41" s="21"/>
      <c r="C41" s="12"/>
      <c r="D41" s="144"/>
      <c r="E41" s="144"/>
      <c r="F41" s="144"/>
      <c r="G41" s="144"/>
      <c r="H41" s="144"/>
      <c r="I41" s="144"/>
      <c r="J41" s="145"/>
      <c r="K41" s="7"/>
    </row>
    <row r="42" spans="2:11" ht="4.9000000000000004" customHeight="1" x14ac:dyDescent="0.2">
      <c r="B42" s="21"/>
      <c r="C42" s="12"/>
      <c r="D42" s="15"/>
      <c r="E42" s="15"/>
      <c r="F42" s="15"/>
      <c r="G42" s="15"/>
      <c r="H42" s="15"/>
      <c r="I42" s="15"/>
      <c r="J42" s="16"/>
      <c r="K42" s="7"/>
    </row>
    <row r="43" spans="2:11" ht="12" customHeight="1" x14ac:dyDescent="0.2">
      <c r="B43" s="21"/>
      <c r="C43" s="12"/>
      <c r="D43" s="144" t="s">
        <v>5</v>
      </c>
      <c r="E43" s="144"/>
      <c r="F43" s="144"/>
      <c r="G43" s="144"/>
      <c r="H43" s="144"/>
      <c r="I43" s="144"/>
      <c r="J43" s="145"/>
      <c r="K43" s="7"/>
    </row>
    <row r="44" spans="2:11" ht="12" customHeight="1" x14ac:dyDescent="0.2">
      <c r="B44" s="21"/>
      <c r="C44" s="12" t="s">
        <v>4</v>
      </c>
      <c r="D44" s="144"/>
      <c r="E44" s="144"/>
      <c r="F44" s="144"/>
      <c r="G44" s="144"/>
      <c r="H44" s="144"/>
      <c r="I44" s="144"/>
      <c r="J44" s="145"/>
      <c r="K44" s="7"/>
    </row>
    <row r="45" spans="2:11" ht="12" customHeight="1" x14ac:dyDescent="0.2">
      <c r="B45" s="21"/>
      <c r="C45" s="12"/>
      <c r="D45" s="144"/>
      <c r="E45" s="144"/>
      <c r="F45" s="144"/>
      <c r="G45" s="144"/>
      <c r="H45" s="144"/>
      <c r="I45" s="144"/>
      <c r="J45" s="145"/>
      <c r="K45" s="7"/>
    </row>
    <row r="46" spans="2:11" ht="12" customHeight="1" x14ac:dyDescent="0.2">
      <c r="B46" s="21"/>
      <c r="C46" s="12"/>
      <c r="D46" s="144"/>
      <c r="E46" s="144"/>
      <c r="F46" s="144"/>
      <c r="G46" s="144"/>
      <c r="H46" s="144"/>
      <c r="I46" s="144"/>
      <c r="J46" s="145"/>
      <c r="K46" s="7"/>
    </row>
    <row r="47" spans="2:11" ht="4.9000000000000004" customHeight="1" x14ac:dyDescent="0.2">
      <c r="B47" s="21"/>
      <c r="C47" s="12"/>
      <c r="D47" s="13"/>
      <c r="E47" s="13"/>
      <c r="F47" s="13"/>
      <c r="G47" s="13"/>
      <c r="H47" s="13"/>
      <c r="I47" s="13"/>
      <c r="J47" s="14"/>
      <c r="K47" s="7"/>
    </row>
    <row r="48" spans="2:11" ht="12" customHeight="1" x14ac:dyDescent="0.2">
      <c r="B48" s="21"/>
      <c r="C48" s="12"/>
      <c r="D48" s="144" t="s">
        <v>7</v>
      </c>
      <c r="E48" s="144"/>
      <c r="F48" s="144"/>
      <c r="G48" s="144"/>
      <c r="H48" s="144"/>
      <c r="I48" s="144"/>
      <c r="J48" s="145"/>
      <c r="K48" s="7"/>
    </row>
    <row r="49" spans="2:11" ht="12" customHeight="1" x14ac:dyDescent="0.2">
      <c r="B49" s="21"/>
      <c r="C49" s="12" t="s">
        <v>6</v>
      </c>
      <c r="D49" s="144"/>
      <c r="E49" s="144"/>
      <c r="F49" s="144"/>
      <c r="G49" s="144"/>
      <c r="H49" s="144"/>
      <c r="I49" s="144"/>
      <c r="J49" s="145"/>
      <c r="K49" s="7"/>
    </row>
    <row r="50" spans="2:11" ht="12" customHeight="1" x14ac:dyDescent="0.2">
      <c r="B50" s="5"/>
      <c r="C50" s="17"/>
      <c r="D50" s="144"/>
      <c r="E50" s="144"/>
      <c r="F50" s="144"/>
      <c r="G50" s="144"/>
      <c r="H50" s="144"/>
      <c r="I50" s="144"/>
      <c r="J50" s="145"/>
      <c r="K50" s="7"/>
    </row>
    <row r="51" spans="2:11" ht="12" customHeight="1" x14ac:dyDescent="0.2">
      <c r="B51" s="5"/>
      <c r="C51" s="18"/>
      <c r="D51" s="146"/>
      <c r="E51" s="146"/>
      <c r="F51" s="146"/>
      <c r="G51" s="146"/>
      <c r="H51" s="146"/>
      <c r="I51" s="146"/>
      <c r="J51" s="147"/>
      <c r="K51" s="7"/>
    </row>
    <row r="52" spans="2:11" x14ac:dyDescent="0.2">
      <c r="B52" s="5"/>
      <c r="C52" s="6"/>
      <c r="D52" s="6"/>
      <c r="E52" s="6"/>
      <c r="F52" s="6"/>
      <c r="G52" s="6"/>
      <c r="H52" s="6"/>
      <c r="I52" s="6"/>
      <c r="J52" s="6"/>
      <c r="K52" s="7"/>
    </row>
    <row r="53" spans="2:11" x14ac:dyDescent="0.2">
      <c r="B53" s="5"/>
      <c r="C53" s="6"/>
      <c r="D53" s="6"/>
      <c r="E53" s="6"/>
      <c r="F53" s="6"/>
      <c r="G53" s="6"/>
      <c r="H53" s="6"/>
      <c r="I53" s="6"/>
      <c r="J53" s="6"/>
      <c r="K53" s="7"/>
    </row>
    <row r="54" spans="2:11" x14ac:dyDescent="0.2">
      <c r="B54" s="5"/>
      <c r="C54" s="6"/>
      <c r="D54" s="6"/>
      <c r="E54" s="6"/>
      <c r="F54" s="6"/>
      <c r="G54" s="6"/>
      <c r="H54" s="6"/>
      <c r="I54" s="126" t="s">
        <v>16</v>
      </c>
      <c r="J54" s="126"/>
      <c r="K54" s="7"/>
    </row>
    <row r="55" spans="2:11" ht="15" thickBot="1" x14ac:dyDescent="0.25">
      <c r="B55" s="8"/>
      <c r="C55" s="9"/>
      <c r="D55" s="9"/>
      <c r="E55" s="9"/>
      <c r="F55" s="9"/>
      <c r="G55" s="9"/>
      <c r="H55" s="9"/>
      <c r="I55" s="9"/>
      <c r="J55" s="9"/>
      <c r="K55" s="10"/>
    </row>
  </sheetData>
  <mergeCells count="15">
    <mergeCell ref="I54:J54"/>
    <mergeCell ref="C26:J27"/>
    <mergeCell ref="E29:J29"/>
    <mergeCell ref="E30:J30"/>
    <mergeCell ref="E31:J31"/>
    <mergeCell ref="D33:J36"/>
    <mergeCell ref="D38:J41"/>
    <mergeCell ref="D43:J46"/>
    <mergeCell ref="D48:J51"/>
    <mergeCell ref="E12:J14"/>
    <mergeCell ref="E16:J16"/>
    <mergeCell ref="E22:J22"/>
    <mergeCell ref="E18:J18"/>
    <mergeCell ref="E19:J19"/>
    <mergeCell ref="E20:J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BS208"/>
  <sheetViews>
    <sheetView tabSelected="1" zoomScale="90" zoomScaleNormal="90" workbookViewId="0">
      <selection activeCell="Q68" sqref="Q68"/>
    </sheetView>
  </sheetViews>
  <sheetFormatPr defaultRowHeight="14.25" x14ac:dyDescent="0.2"/>
  <cols>
    <col min="1" max="2" width="3.28515625" style="24" customWidth="1"/>
    <col min="3" max="3" width="6.28515625" style="24" customWidth="1"/>
    <col min="4" max="4" width="10" style="24" customWidth="1"/>
    <col min="5" max="13" width="14.7109375" style="24" customWidth="1"/>
    <col min="14" max="14" width="3.28515625" style="24" customWidth="1"/>
    <col min="15" max="15" width="12.7109375" style="24" customWidth="1"/>
    <col min="16" max="48" width="10.7109375" style="24" customWidth="1"/>
    <col min="49" max="16384" width="9.140625" style="24"/>
  </cols>
  <sheetData>
    <row r="13" spans="2:15" ht="15" thickBot="1" x14ac:dyDescent="0.25"/>
    <row r="14" spans="2:15" ht="20.25" customHeight="1" thickBot="1" x14ac:dyDescent="0.25">
      <c r="B14" s="150" t="s">
        <v>65</v>
      </c>
      <c r="C14" s="151"/>
      <c r="D14" s="151"/>
      <c r="E14" s="151"/>
      <c r="F14" s="151"/>
      <c r="G14" s="151"/>
      <c r="H14" s="151"/>
      <c r="I14" s="151"/>
      <c r="J14" s="151"/>
      <c r="K14" s="151"/>
      <c r="L14" s="151"/>
      <c r="M14" s="151"/>
      <c r="N14" s="152"/>
      <c r="O14" s="45"/>
    </row>
    <row r="15" spans="2:15" s="25" customFormat="1" ht="15" customHeight="1" thickBot="1" x14ac:dyDescent="0.3">
      <c r="J15" s="26"/>
      <c r="K15" s="27"/>
      <c r="L15" s="27"/>
    </row>
    <row r="16" spans="2:15" ht="15" customHeight="1" x14ac:dyDescent="0.2">
      <c r="B16" s="53"/>
      <c r="C16" s="54"/>
      <c r="D16" s="54"/>
      <c r="E16" s="54"/>
      <c r="F16" s="54"/>
      <c r="G16" s="54"/>
      <c r="H16" s="54"/>
      <c r="I16" s="54"/>
      <c r="J16" s="54"/>
      <c r="K16" s="54"/>
      <c r="L16" s="54"/>
      <c r="M16" s="54"/>
      <c r="N16" s="55"/>
      <c r="O16" s="44"/>
    </row>
    <row r="17" spans="2:16" ht="15" customHeight="1" x14ac:dyDescent="0.25">
      <c r="B17" s="56"/>
      <c r="C17" s="57"/>
      <c r="D17" s="58" t="s">
        <v>74</v>
      </c>
      <c r="E17" s="93">
        <v>40</v>
      </c>
      <c r="F17" s="153" t="s">
        <v>34</v>
      </c>
      <c r="G17" s="153"/>
      <c r="H17" s="92">
        <v>1367</v>
      </c>
      <c r="I17" s="59"/>
      <c r="J17" s="59"/>
      <c r="K17" s="59"/>
      <c r="L17" s="59"/>
      <c r="M17" s="59"/>
      <c r="N17" s="60"/>
    </row>
    <row r="18" spans="2:16" ht="15" customHeight="1" x14ac:dyDescent="0.25">
      <c r="B18" s="56"/>
      <c r="C18" s="57"/>
      <c r="D18" s="58" t="s">
        <v>17</v>
      </c>
      <c r="E18" s="92">
        <f>E17*3.1416/180</f>
        <v>0.69813333333333338</v>
      </c>
      <c r="F18" s="61"/>
      <c r="G18" s="62"/>
      <c r="H18" s="62"/>
      <c r="I18" s="59"/>
      <c r="J18" s="59"/>
      <c r="K18" s="59"/>
      <c r="L18" s="59"/>
      <c r="M18" s="59"/>
      <c r="N18" s="60"/>
    </row>
    <row r="19" spans="2:16" ht="15" customHeight="1" thickBot="1" x14ac:dyDescent="0.3">
      <c r="B19" s="63"/>
      <c r="C19" s="64"/>
      <c r="D19" s="65"/>
      <c r="E19" s="66"/>
      <c r="F19" s="66"/>
      <c r="G19" s="67"/>
      <c r="H19" s="67"/>
      <c r="I19" s="65"/>
      <c r="J19" s="65"/>
      <c r="K19" s="65"/>
      <c r="L19" s="65"/>
      <c r="M19" s="65"/>
      <c r="N19" s="68"/>
    </row>
    <row r="20" spans="2:16" ht="15" customHeight="1" thickBot="1" x14ac:dyDescent="0.3">
      <c r="C20" s="46"/>
      <c r="E20" s="26"/>
      <c r="F20" s="26"/>
      <c r="G20" s="27"/>
      <c r="H20" s="27"/>
      <c r="I20" s="25"/>
      <c r="J20" s="25"/>
      <c r="K20" s="25"/>
      <c r="L20" s="25"/>
      <c r="M20" s="25"/>
      <c r="N20" s="25"/>
    </row>
    <row r="21" spans="2:16" ht="15" customHeight="1" x14ac:dyDescent="0.25">
      <c r="B21" s="53"/>
      <c r="C21" s="69"/>
      <c r="D21" s="54"/>
      <c r="E21" s="70"/>
      <c r="F21" s="70"/>
      <c r="G21" s="71"/>
      <c r="H21" s="71"/>
      <c r="I21" s="54"/>
      <c r="J21" s="54"/>
      <c r="K21" s="54"/>
      <c r="L21" s="54"/>
      <c r="M21" s="54"/>
      <c r="N21" s="55"/>
    </row>
    <row r="22" spans="2:16" ht="15" customHeight="1" x14ac:dyDescent="0.25">
      <c r="B22" s="56"/>
      <c r="C22" s="72" t="s">
        <v>35</v>
      </c>
      <c r="D22" s="59"/>
      <c r="E22" s="59"/>
      <c r="F22" s="61"/>
      <c r="G22" s="62"/>
      <c r="H22" s="62"/>
      <c r="I22" s="59"/>
      <c r="J22" s="59"/>
      <c r="K22" s="59"/>
      <c r="L22" s="59"/>
      <c r="M22" s="59"/>
      <c r="N22" s="60"/>
      <c r="P22" s="25"/>
    </row>
    <row r="23" spans="2:16" ht="60" customHeight="1" thickBot="1" x14ac:dyDescent="0.3">
      <c r="B23" s="56"/>
      <c r="C23" s="57"/>
      <c r="D23" s="73"/>
      <c r="E23" s="74" t="s">
        <v>73</v>
      </c>
      <c r="F23" s="75" t="s">
        <v>75</v>
      </c>
      <c r="G23" s="75" t="s">
        <v>76</v>
      </c>
      <c r="H23" s="75" t="s">
        <v>36</v>
      </c>
      <c r="I23" s="75" t="s">
        <v>37</v>
      </c>
      <c r="J23" s="75" t="s">
        <v>38</v>
      </c>
      <c r="K23" s="75" t="s">
        <v>39</v>
      </c>
      <c r="L23" s="99" t="s">
        <v>40</v>
      </c>
      <c r="M23" s="99" t="s">
        <v>41</v>
      </c>
      <c r="N23" s="60"/>
    </row>
    <row r="24" spans="2:16" ht="15" customHeight="1" x14ac:dyDescent="0.25">
      <c r="B24" s="56"/>
      <c r="C24" s="57"/>
      <c r="D24" s="76" t="s">
        <v>42</v>
      </c>
      <c r="E24" s="92">
        <v>17</v>
      </c>
      <c r="F24" s="92">
        <f>23.45*SIN((284+E24)*2*3.1416/365)</f>
        <v>-20.916834124317845</v>
      </c>
      <c r="G24" s="92">
        <f>F24*3.1416/180</f>
        <v>-0.3650684782497608</v>
      </c>
      <c r="H24" s="92">
        <f>ACOS(-1*TAN($E$18)*TAN(G24))</f>
        <v>1.2443222023036715</v>
      </c>
      <c r="I24" s="92">
        <f>H24*180/3.1416</f>
        <v>71.294243829469337</v>
      </c>
      <c r="J24" s="94">
        <f>I24*2/15</f>
        <v>9.5058991772625792</v>
      </c>
      <c r="K24" s="101">
        <f>$H$17*(1+0.033*COS(E24*2*3.1416/365))</f>
        <v>1410.1931054262768</v>
      </c>
      <c r="L24" s="102">
        <f>$H$17*0.02752*(H24*SIN(G24)*SIN($E$18)+COS(G24)*COS($E$18)*SIN(H24))</f>
        <v>14.754943690659095</v>
      </c>
      <c r="M24" s="104">
        <f>L24/3.6</f>
        <v>4.0985954696275266</v>
      </c>
      <c r="N24" s="60"/>
    </row>
    <row r="25" spans="2:16" ht="15" customHeight="1" x14ac:dyDescent="0.25">
      <c r="B25" s="56"/>
      <c r="C25" s="57"/>
      <c r="D25" s="76" t="s">
        <v>43</v>
      </c>
      <c r="E25" s="92">
        <v>45</v>
      </c>
      <c r="F25" s="92">
        <f t="shared" ref="F25:F35" si="0">23.45*SIN((284+E25)*2*3.1416/365)</f>
        <v>-13.619513597921639</v>
      </c>
      <c r="G25" s="92">
        <f t="shared" ref="G25:G35" si="1">F25*3.1416/180</f>
        <v>-0.23770591066239233</v>
      </c>
      <c r="H25" s="92">
        <f t="shared" ref="H25:H35" si="2">ACOS(-1*TAN($E$18)*TAN(G25))</f>
        <v>1.3660658616426651</v>
      </c>
      <c r="I25" s="92">
        <f t="shared" ref="I25:I35" si="3">H25*180/3.1416</f>
        <v>78.269625380595784</v>
      </c>
      <c r="J25" s="94">
        <f t="shared" ref="J25:J35" si="4">I25*2/15</f>
        <v>10.435950050746104</v>
      </c>
      <c r="K25" s="101">
        <f t="shared" ref="K25:K35" si="5">$H$17*(1+0.033*COS(E25*2*3.1416/365))</f>
        <v>1399.2395739607714</v>
      </c>
      <c r="L25" s="100">
        <f t="shared" ref="L25:L35" si="6">$H$17*0.02752*(H25*SIN(G25)*SIN($E$18)+COS(G25)*COS($E$18)*SIN(H25))</f>
        <v>19.644589728525055</v>
      </c>
      <c r="M25" s="105">
        <f t="shared" ref="M25:M35" si="7">L25/3.6</f>
        <v>5.4568304801458485</v>
      </c>
      <c r="N25" s="60"/>
    </row>
    <row r="26" spans="2:16" ht="15" customHeight="1" x14ac:dyDescent="0.25">
      <c r="B26" s="56"/>
      <c r="C26" s="57"/>
      <c r="D26" s="76" t="s">
        <v>44</v>
      </c>
      <c r="E26" s="92">
        <v>74</v>
      </c>
      <c r="F26" s="92">
        <f t="shared" si="0"/>
        <v>-2.8185431641908973</v>
      </c>
      <c r="G26" s="92">
        <f t="shared" si="1"/>
        <v>-4.91929733590118E-2</v>
      </c>
      <c r="H26" s="92">
        <f t="shared" si="2"/>
        <v>1.5294732955609396</v>
      </c>
      <c r="I26" s="92">
        <f t="shared" si="3"/>
        <v>87.632159791497685</v>
      </c>
      <c r="J26" s="94">
        <f t="shared" si="4"/>
        <v>11.684287972199691</v>
      </c>
      <c r="K26" s="101">
        <f t="shared" si="5"/>
        <v>1380.1993652442748</v>
      </c>
      <c r="L26" s="100">
        <f t="shared" si="6"/>
        <v>26.940320628805217</v>
      </c>
      <c r="M26" s="105">
        <f t="shared" si="7"/>
        <v>7.4834223968903384</v>
      </c>
      <c r="N26" s="60"/>
    </row>
    <row r="27" spans="2:16" ht="15" customHeight="1" x14ac:dyDescent="0.25">
      <c r="B27" s="56"/>
      <c r="C27" s="57"/>
      <c r="D27" s="76" t="s">
        <v>45</v>
      </c>
      <c r="E27" s="92">
        <v>105</v>
      </c>
      <c r="F27" s="92">
        <f t="shared" si="0"/>
        <v>9.4152296527044843</v>
      </c>
      <c r="G27" s="92">
        <f t="shared" si="1"/>
        <v>0.16432714153853559</v>
      </c>
      <c r="H27" s="92">
        <f t="shared" si="2"/>
        <v>1.7103912580015519</v>
      </c>
      <c r="I27" s="92">
        <f t="shared" si="3"/>
        <v>97.997971237674861</v>
      </c>
      <c r="J27" s="94">
        <f t="shared" si="4"/>
        <v>13.066396165023315</v>
      </c>
      <c r="K27" s="101">
        <f t="shared" si="5"/>
        <v>1356.4216735706848</v>
      </c>
      <c r="L27" s="100">
        <f t="shared" si="6"/>
        <v>34.919677117863024</v>
      </c>
      <c r="M27" s="105">
        <f t="shared" si="7"/>
        <v>9.699910310517506</v>
      </c>
      <c r="N27" s="60"/>
    </row>
    <row r="28" spans="2:16" ht="15" customHeight="1" x14ac:dyDescent="0.25">
      <c r="B28" s="56"/>
      <c r="C28" s="57"/>
      <c r="D28" s="76" t="s">
        <v>46</v>
      </c>
      <c r="E28" s="92">
        <v>135</v>
      </c>
      <c r="F28" s="92">
        <f t="shared" si="0"/>
        <v>18.792154107934429</v>
      </c>
      <c r="G28" s="92">
        <f t="shared" si="1"/>
        <v>0.3279857296971489</v>
      </c>
      <c r="H28" s="92">
        <f t="shared" si="2"/>
        <v>1.8603518356603022</v>
      </c>
      <c r="I28" s="92">
        <f t="shared" si="3"/>
        <v>106.59005933882557</v>
      </c>
      <c r="J28" s="94">
        <f t="shared" si="4"/>
        <v>14.21200791184341</v>
      </c>
      <c r="K28" s="101">
        <f t="shared" si="5"/>
        <v>1336.1475321219007</v>
      </c>
      <c r="L28" s="100">
        <f t="shared" si="6"/>
        <v>40.638220878694966</v>
      </c>
      <c r="M28" s="105">
        <f t="shared" si="7"/>
        <v>11.288394688526379</v>
      </c>
      <c r="N28" s="60"/>
    </row>
    <row r="29" spans="2:16" ht="15" customHeight="1" x14ac:dyDescent="0.25">
      <c r="B29" s="56"/>
      <c r="C29" s="57"/>
      <c r="D29" s="76" t="s">
        <v>47</v>
      </c>
      <c r="E29" s="92">
        <v>161</v>
      </c>
      <c r="F29" s="92">
        <f t="shared" si="0"/>
        <v>23.011717566102785</v>
      </c>
      <c r="G29" s="92">
        <f t="shared" si="1"/>
        <v>0.40163117725371394</v>
      </c>
      <c r="H29" s="92">
        <f t="shared" si="2"/>
        <v>1.9351883628014053</v>
      </c>
      <c r="I29" s="92">
        <f t="shared" si="3"/>
        <v>110.87786647066875</v>
      </c>
      <c r="J29" s="94">
        <f t="shared" si="4"/>
        <v>14.7837155294225</v>
      </c>
      <c r="K29" s="101">
        <f t="shared" si="5"/>
        <v>1324.9433955540881</v>
      </c>
      <c r="L29" s="100">
        <f t="shared" si="6"/>
        <v>43.077057432410633</v>
      </c>
      <c r="M29" s="105">
        <f t="shared" si="7"/>
        <v>11.965849286780731</v>
      </c>
      <c r="N29" s="60"/>
    </row>
    <row r="30" spans="2:16" ht="15" customHeight="1" x14ac:dyDescent="0.25">
      <c r="B30" s="56"/>
      <c r="C30" s="57"/>
      <c r="D30" s="76" t="s">
        <v>48</v>
      </c>
      <c r="E30" s="92">
        <v>199</v>
      </c>
      <c r="F30" s="92">
        <f t="shared" si="0"/>
        <v>21.007228756500893</v>
      </c>
      <c r="G30" s="92">
        <f t="shared" si="1"/>
        <v>0.36664616589679555</v>
      </c>
      <c r="H30" s="92">
        <f t="shared" si="2"/>
        <v>1.8988736901167758</v>
      </c>
      <c r="I30" s="92">
        <f t="shared" si="3"/>
        <v>108.79719385695813</v>
      </c>
      <c r="J30" s="94">
        <f t="shared" si="4"/>
        <v>14.506292514261084</v>
      </c>
      <c r="K30" s="101">
        <f t="shared" si="5"/>
        <v>1323.6965777041146</v>
      </c>
      <c r="L30" s="100">
        <f t="shared" si="6"/>
        <v>41.929024573881556</v>
      </c>
      <c r="M30" s="105">
        <f t="shared" si="7"/>
        <v>11.646951270522655</v>
      </c>
      <c r="N30" s="60"/>
    </row>
    <row r="31" spans="2:16" ht="15" customHeight="1" x14ac:dyDescent="0.25">
      <c r="B31" s="56"/>
      <c r="C31" s="57"/>
      <c r="D31" s="76" t="s">
        <v>49</v>
      </c>
      <c r="E31" s="92">
        <v>230</v>
      </c>
      <c r="F31" s="92">
        <f t="shared" si="0"/>
        <v>12.785481550088752</v>
      </c>
      <c r="G31" s="92">
        <f t="shared" si="1"/>
        <v>0.22314927132088236</v>
      </c>
      <c r="H31" s="92">
        <f t="shared" si="2"/>
        <v>1.7623824790529499</v>
      </c>
      <c r="I31" s="92">
        <f t="shared" si="3"/>
        <v>100.97684180975649</v>
      </c>
      <c r="J31" s="94">
        <f t="shared" si="4"/>
        <v>13.463578907967532</v>
      </c>
      <c r="K31" s="101">
        <f t="shared" si="5"/>
        <v>1336.1480156792206</v>
      </c>
      <c r="L31" s="100">
        <f t="shared" si="6"/>
        <v>37.02096162773077</v>
      </c>
      <c r="M31" s="105">
        <f t="shared" si="7"/>
        <v>10.283600452147436</v>
      </c>
      <c r="N31" s="60"/>
    </row>
    <row r="32" spans="2:16" ht="15" customHeight="1" x14ac:dyDescent="0.25">
      <c r="B32" s="56"/>
      <c r="C32" s="57"/>
      <c r="D32" s="76" t="s">
        <v>50</v>
      </c>
      <c r="E32" s="92">
        <v>261</v>
      </c>
      <c r="F32" s="92">
        <f t="shared" si="0"/>
        <v>1.0083573799947358</v>
      </c>
      <c r="G32" s="92">
        <f t="shared" si="1"/>
        <v>1.7599197472174789E-2</v>
      </c>
      <c r="H32" s="92">
        <f t="shared" si="2"/>
        <v>1.5855659176792867</v>
      </c>
      <c r="I32" s="92">
        <f t="shared" si="3"/>
        <v>90.846022785291439</v>
      </c>
      <c r="J32" s="94">
        <f t="shared" si="4"/>
        <v>12.112803038038859</v>
      </c>
      <c r="K32" s="101">
        <f t="shared" si="5"/>
        <v>1357.1787499372431</v>
      </c>
      <c r="L32" s="100">
        <f t="shared" si="6"/>
        <v>29.485569891266078</v>
      </c>
      <c r="M32" s="105">
        <f t="shared" si="7"/>
        <v>8.1904360809072436</v>
      </c>
      <c r="N32" s="60"/>
    </row>
    <row r="33" spans="2:24" ht="15" customHeight="1" x14ac:dyDescent="0.25">
      <c r="B33" s="56"/>
      <c r="C33" s="57"/>
      <c r="D33" s="76" t="s">
        <v>51</v>
      </c>
      <c r="E33" s="92">
        <v>292</v>
      </c>
      <c r="F33" s="92">
        <f t="shared" si="0"/>
        <v>-11.049170041705199</v>
      </c>
      <c r="G33" s="92">
        <f t="shared" si="1"/>
        <v>-0.19284484779456143</v>
      </c>
      <c r="H33" s="92">
        <f t="shared" si="2"/>
        <v>1.4062013325865714</v>
      </c>
      <c r="I33" s="92">
        <f t="shared" si="3"/>
        <v>80.569213097015165</v>
      </c>
      <c r="J33" s="94">
        <f t="shared" si="4"/>
        <v>10.742561746268688</v>
      </c>
      <c r="K33" s="101">
        <f t="shared" si="5"/>
        <v>1380.9405699264437</v>
      </c>
      <c r="L33" s="100">
        <f t="shared" si="6"/>
        <v>21.384986433691353</v>
      </c>
      <c r="M33" s="105">
        <f t="shared" si="7"/>
        <v>5.940274009358709</v>
      </c>
      <c r="N33" s="60"/>
      <c r="X33" s="25"/>
    </row>
    <row r="34" spans="2:24" ht="15" customHeight="1" x14ac:dyDescent="0.25">
      <c r="B34" s="56"/>
      <c r="C34" s="57"/>
      <c r="D34" s="76" t="s">
        <v>52</v>
      </c>
      <c r="E34" s="92">
        <v>322</v>
      </c>
      <c r="F34" s="92">
        <f t="shared" si="0"/>
        <v>-19.821396072480784</v>
      </c>
      <c r="G34" s="92">
        <f t="shared" si="1"/>
        <v>-0.34594943278503126</v>
      </c>
      <c r="H34" s="92">
        <f t="shared" si="2"/>
        <v>1.2635340879985753</v>
      </c>
      <c r="I34" s="92">
        <f t="shared" si="3"/>
        <v>72.395001222225474</v>
      </c>
      <c r="J34" s="94">
        <f t="shared" si="4"/>
        <v>9.6526668296300624</v>
      </c>
      <c r="K34" s="101">
        <f t="shared" si="5"/>
        <v>1400.3070345157455</v>
      </c>
      <c r="L34" s="100">
        <f t="shared" si="6"/>
        <v>15.480654184738352</v>
      </c>
      <c r="M34" s="105">
        <f t="shared" si="7"/>
        <v>4.3001817179828752</v>
      </c>
      <c r="N34" s="60"/>
      <c r="X34" s="25"/>
    </row>
    <row r="35" spans="2:24" ht="15" customHeight="1" thickBot="1" x14ac:dyDescent="0.3">
      <c r="B35" s="56"/>
      <c r="C35" s="57"/>
      <c r="D35" s="76" t="s">
        <v>53</v>
      </c>
      <c r="E35" s="92">
        <v>347</v>
      </c>
      <c r="F35" s="92">
        <f t="shared" si="0"/>
        <v>-23.241704022148649</v>
      </c>
      <c r="G35" s="92">
        <f t="shared" si="1"/>
        <v>-0.40564520753323441</v>
      </c>
      <c r="H35" s="92">
        <f t="shared" si="2"/>
        <v>1.2021383762451645</v>
      </c>
      <c r="I35" s="92">
        <f t="shared" si="3"/>
        <v>68.877294284482304</v>
      </c>
      <c r="J35" s="94">
        <f t="shared" si="4"/>
        <v>9.1836392379309739</v>
      </c>
      <c r="K35" s="101">
        <f t="shared" si="5"/>
        <v>1409.9628969519745</v>
      </c>
      <c r="L35" s="103">
        <f t="shared" si="6"/>
        <v>13.229407068503203</v>
      </c>
      <c r="M35" s="106">
        <f t="shared" si="7"/>
        <v>3.6748352968064451</v>
      </c>
      <c r="N35" s="60"/>
      <c r="P35" s="28"/>
      <c r="Q35" s="28"/>
      <c r="R35" s="28"/>
      <c r="S35" s="28"/>
      <c r="T35" s="28"/>
      <c r="U35" s="28"/>
      <c r="V35" s="28"/>
    </row>
    <row r="36" spans="2:24" ht="15" customHeight="1" thickBot="1" x14ac:dyDescent="0.3">
      <c r="B36" s="56"/>
      <c r="C36" s="57"/>
      <c r="D36" s="57"/>
      <c r="E36" s="57"/>
      <c r="F36" s="57"/>
      <c r="G36" s="57"/>
      <c r="H36" s="57"/>
      <c r="I36" s="57"/>
      <c r="J36" s="57"/>
      <c r="K36" s="76" t="s">
        <v>66</v>
      </c>
      <c r="L36" s="52">
        <f>SUM(L24:L35)</f>
        <v>338.50541325676932</v>
      </c>
      <c r="M36" s="51">
        <f>SUM(M24:M35)</f>
        <v>94.029281460213696</v>
      </c>
      <c r="N36" s="60"/>
      <c r="P36" s="28"/>
      <c r="Q36" s="28"/>
      <c r="R36" s="28"/>
      <c r="S36" s="28"/>
      <c r="T36" s="28"/>
      <c r="U36" s="28"/>
      <c r="V36" s="28"/>
    </row>
    <row r="37" spans="2:24" ht="15" customHeight="1" thickBot="1" x14ac:dyDescent="0.3">
      <c r="B37" s="63"/>
      <c r="C37" s="64"/>
      <c r="D37" s="65"/>
      <c r="E37" s="65"/>
      <c r="F37" s="66"/>
      <c r="G37" s="67"/>
      <c r="H37" s="67"/>
      <c r="I37" s="65"/>
      <c r="J37" s="65"/>
      <c r="K37" s="65"/>
      <c r="L37" s="65"/>
      <c r="M37" s="65"/>
      <c r="N37" s="68"/>
      <c r="P37" s="28"/>
      <c r="Q37" s="28"/>
      <c r="R37" s="28"/>
      <c r="S37" s="28"/>
      <c r="T37" s="28"/>
      <c r="U37" s="28"/>
      <c r="V37" s="28"/>
    </row>
    <row r="38" spans="2:24" ht="15" customHeight="1" thickBot="1" x14ac:dyDescent="0.3">
      <c r="C38" s="46"/>
      <c r="D38" s="25"/>
      <c r="E38" s="25"/>
      <c r="F38" s="26"/>
      <c r="G38" s="27"/>
      <c r="H38" s="27"/>
      <c r="I38" s="25"/>
      <c r="J38" s="25"/>
      <c r="K38" s="25"/>
      <c r="L38" s="25"/>
      <c r="M38" s="25"/>
      <c r="N38" s="25"/>
      <c r="P38" s="28"/>
      <c r="Q38" s="28"/>
      <c r="R38" s="28"/>
      <c r="S38" s="28"/>
      <c r="T38" s="28"/>
      <c r="U38" s="28"/>
      <c r="V38" s="28"/>
    </row>
    <row r="39" spans="2:24" ht="15" customHeight="1" x14ac:dyDescent="0.25">
      <c r="B39" s="53"/>
      <c r="C39" s="69"/>
      <c r="D39" s="54"/>
      <c r="E39" s="54"/>
      <c r="F39" s="70"/>
      <c r="G39" s="71"/>
      <c r="H39" s="71"/>
      <c r="I39" s="54"/>
      <c r="J39" s="54"/>
      <c r="K39" s="54"/>
      <c r="L39" s="54"/>
      <c r="M39" s="54"/>
      <c r="N39" s="55"/>
      <c r="P39" s="28"/>
      <c r="Q39" s="28"/>
      <c r="R39" s="28"/>
      <c r="S39" s="28"/>
      <c r="T39" s="28"/>
      <c r="U39" s="28"/>
      <c r="V39" s="28"/>
    </row>
    <row r="40" spans="2:24" ht="15" customHeight="1" x14ac:dyDescent="0.25">
      <c r="B40" s="56"/>
      <c r="C40" s="72" t="s">
        <v>55</v>
      </c>
      <c r="D40" s="59"/>
      <c r="E40" s="59"/>
      <c r="F40" s="61"/>
      <c r="G40" s="62"/>
      <c r="H40" s="62"/>
      <c r="I40" s="59"/>
      <c r="J40" s="59"/>
      <c r="K40" s="59"/>
      <c r="L40" s="59"/>
      <c r="M40" s="59"/>
      <c r="N40" s="60"/>
      <c r="P40" s="28"/>
      <c r="Q40" s="28"/>
      <c r="R40" s="28"/>
      <c r="S40" s="28"/>
      <c r="T40" s="28"/>
      <c r="U40" s="28"/>
      <c r="V40" s="28"/>
    </row>
    <row r="41" spans="2:24" ht="15" customHeight="1" x14ac:dyDescent="0.25">
      <c r="B41" s="56"/>
      <c r="C41" s="57"/>
      <c r="D41" s="73"/>
      <c r="E41" s="73"/>
      <c r="F41" s="73"/>
      <c r="G41" s="73"/>
      <c r="H41" s="73"/>
      <c r="I41" s="73"/>
      <c r="J41" s="73"/>
      <c r="K41" s="73"/>
      <c r="L41" s="73"/>
      <c r="M41" s="73"/>
      <c r="N41" s="77"/>
      <c r="O41" s="47"/>
      <c r="P41" s="28"/>
      <c r="Q41" s="28"/>
      <c r="R41" s="28"/>
      <c r="S41" s="28"/>
      <c r="T41" s="28"/>
      <c r="U41" s="28"/>
      <c r="V41" s="28"/>
    </row>
    <row r="42" spans="2:24" ht="15" customHeight="1" x14ac:dyDescent="0.25">
      <c r="B42" s="56"/>
      <c r="C42" s="57"/>
      <c r="D42" s="73"/>
      <c r="E42" s="78" t="s">
        <v>56</v>
      </c>
      <c r="F42" s="95">
        <v>0.2</v>
      </c>
      <c r="G42" s="73"/>
      <c r="H42" s="73"/>
      <c r="I42" s="73"/>
      <c r="J42" s="73"/>
      <c r="K42" s="73"/>
      <c r="L42" s="73"/>
      <c r="M42" s="73"/>
      <c r="N42" s="77"/>
      <c r="O42" s="47"/>
      <c r="P42" s="28"/>
      <c r="Q42" s="28"/>
      <c r="R42" s="28"/>
      <c r="S42" s="28"/>
      <c r="T42" s="28"/>
      <c r="U42" s="28"/>
      <c r="V42" s="28"/>
    </row>
    <row r="43" spans="2:24" ht="15" customHeight="1" x14ac:dyDescent="0.25">
      <c r="B43" s="56"/>
      <c r="C43" s="57"/>
      <c r="D43" s="59"/>
      <c r="E43" s="73"/>
      <c r="F43" s="73"/>
      <c r="G43" s="73"/>
      <c r="H43" s="59"/>
      <c r="I43" s="73"/>
      <c r="J43" s="73"/>
      <c r="K43" s="73"/>
      <c r="L43" s="73"/>
      <c r="M43" s="73"/>
      <c r="N43" s="77"/>
      <c r="O43" s="47"/>
      <c r="P43" s="28"/>
      <c r="Q43" s="28"/>
      <c r="R43" s="28"/>
      <c r="S43" s="28"/>
      <c r="T43" s="28"/>
      <c r="U43" s="28"/>
      <c r="V43" s="28"/>
    </row>
    <row r="44" spans="2:24" s="50" customFormat="1" ht="45" customHeight="1" thickBot="1" x14ac:dyDescent="0.3">
      <c r="B44" s="79"/>
      <c r="C44" s="80"/>
      <c r="D44" s="81"/>
      <c r="E44" s="75" t="s">
        <v>57</v>
      </c>
      <c r="F44" s="75" t="s">
        <v>58</v>
      </c>
      <c r="G44" s="75" t="s">
        <v>59</v>
      </c>
      <c r="H44" s="75" t="s">
        <v>60</v>
      </c>
      <c r="I44" s="75" t="s">
        <v>61</v>
      </c>
      <c r="J44" s="81"/>
      <c r="K44" s="81"/>
      <c r="L44" s="81"/>
      <c r="M44" s="81"/>
      <c r="N44" s="82"/>
      <c r="O44" s="49"/>
      <c r="P44" s="49"/>
      <c r="Q44" s="49"/>
      <c r="R44" s="49"/>
      <c r="S44" s="49"/>
      <c r="T44" s="49"/>
      <c r="U44" s="49"/>
      <c r="V44" s="49"/>
    </row>
    <row r="45" spans="2:24" ht="15" customHeight="1" x14ac:dyDescent="0.25">
      <c r="B45" s="56"/>
      <c r="C45" s="57"/>
      <c r="D45" s="76" t="s">
        <v>42</v>
      </c>
      <c r="E45" s="107">
        <v>2</v>
      </c>
      <c r="F45" s="110">
        <f t="shared" ref="F45:F56" si="8">E45/M24</f>
        <v>0.48797204184236231</v>
      </c>
      <c r="G45" s="111">
        <f>E45*(1.39-4.03*F45+5.53*F45^2-3.11*F45^3)</f>
        <v>0.75778765596729358</v>
      </c>
      <c r="H45" s="111">
        <f t="shared" ref="H45:H56" si="9" xml:space="preserve"> E45-G45</f>
        <v>1.2422123440327064</v>
      </c>
      <c r="I45" s="111">
        <f>$F$42*E45</f>
        <v>0.4</v>
      </c>
      <c r="J45" s="73"/>
      <c r="K45" s="73"/>
      <c r="L45" s="73"/>
      <c r="M45" s="73"/>
      <c r="N45" s="83"/>
      <c r="O45" s="28"/>
      <c r="P45" s="28"/>
      <c r="Q45" s="28"/>
      <c r="R45" s="28"/>
      <c r="S45" s="28"/>
      <c r="T45" s="28"/>
      <c r="U45" s="28"/>
      <c r="V45" s="28"/>
    </row>
    <row r="46" spans="2:24" ht="15" customHeight="1" x14ac:dyDescent="0.25">
      <c r="B46" s="56"/>
      <c r="C46" s="57"/>
      <c r="D46" s="76" t="s">
        <v>43</v>
      </c>
      <c r="E46" s="108">
        <v>2.8055555555555554</v>
      </c>
      <c r="F46" s="110">
        <f t="shared" si="8"/>
        <v>0.51413646910295252</v>
      </c>
      <c r="G46" s="112">
        <f t="shared" ref="G46:G56" si="10">E46*(1.39-4.03*F46+5.53*F46^2-3.11*F46^3)</f>
        <v>1.0019914435401167</v>
      </c>
      <c r="H46" s="112">
        <f t="shared" si="9"/>
        <v>1.8035641120154386</v>
      </c>
      <c r="I46" s="112">
        <f t="shared" ref="I46:I56" si="11">$F$42*E46</f>
        <v>0.56111111111111112</v>
      </c>
      <c r="J46" s="73"/>
      <c r="K46" s="73"/>
      <c r="L46" s="73"/>
      <c r="M46" s="73"/>
      <c r="N46" s="83"/>
      <c r="O46" s="28"/>
      <c r="P46" s="28"/>
      <c r="Q46" s="28"/>
      <c r="R46" s="28"/>
      <c r="S46" s="28"/>
      <c r="T46" s="28"/>
      <c r="U46" s="28"/>
      <c r="V46" s="28"/>
    </row>
    <row r="47" spans="2:24" ht="15" customHeight="1" x14ac:dyDescent="0.25">
      <c r="B47" s="56"/>
      <c r="C47" s="57"/>
      <c r="D47" s="76" t="s">
        <v>44</v>
      </c>
      <c r="E47" s="108">
        <v>4.1944444444444446</v>
      </c>
      <c r="F47" s="110">
        <f t="shared" si="8"/>
        <v>0.56049815471961117</v>
      </c>
      <c r="G47" s="112">
        <f t="shared" si="10"/>
        <v>1.3458402576739634</v>
      </c>
      <c r="H47" s="112">
        <f t="shared" si="9"/>
        <v>2.8486041867704812</v>
      </c>
      <c r="I47" s="112">
        <f t="shared" si="11"/>
        <v>0.83888888888888902</v>
      </c>
      <c r="J47" s="73"/>
      <c r="K47" s="73"/>
      <c r="L47" s="73"/>
      <c r="M47" s="73"/>
      <c r="N47" s="83"/>
      <c r="O47" s="28"/>
      <c r="P47" s="28"/>
      <c r="Q47" s="28"/>
      <c r="R47" s="28"/>
      <c r="S47" s="28"/>
      <c r="T47" s="28"/>
      <c r="U47" s="28"/>
      <c r="V47" s="28"/>
    </row>
    <row r="48" spans="2:24" ht="15" customHeight="1" x14ac:dyDescent="0.25">
      <c r="B48" s="56"/>
      <c r="C48" s="57"/>
      <c r="D48" s="76" t="s">
        <v>45</v>
      </c>
      <c r="E48" s="108">
        <v>5.1388888888888884</v>
      </c>
      <c r="F48" s="110">
        <f t="shared" si="8"/>
        <v>0.52978725827153761</v>
      </c>
      <c r="G48" s="112">
        <f t="shared" si="10"/>
        <v>1.7710533523016752</v>
      </c>
      <c r="H48" s="112">
        <f t="shared" si="9"/>
        <v>3.3678355365872132</v>
      </c>
      <c r="I48" s="112">
        <f t="shared" si="11"/>
        <v>1.0277777777777777</v>
      </c>
      <c r="J48" s="73"/>
      <c r="K48" s="73"/>
      <c r="L48" s="73"/>
      <c r="M48" s="73"/>
      <c r="N48" s="83"/>
      <c r="O48" s="28"/>
      <c r="P48" s="28"/>
      <c r="Q48" s="28"/>
      <c r="R48" s="28"/>
      <c r="S48" s="28"/>
      <c r="T48" s="28"/>
      <c r="U48" s="28"/>
      <c r="V48" s="28"/>
    </row>
    <row r="49" spans="2:22" ht="15" customHeight="1" x14ac:dyDescent="0.25">
      <c r="B49" s="56"/>
      <c r="C49" s="57"/>
      <c r="D49" s="76" t="s">
        <v>46</v>
      </c>
      <c r="E49" s="108">
        <v>6.0555555555555554</v>
      </c>
      <c r="F49" s="110">
        <f t="shared" si="8"/>
        <v>0.5364408069209764</v>
      </c>
      <c r="G49" s="112">
        <f t="shared" si="10"/>
        <v>2.0553233413500513</v>
      </c>
      <c r="H49" s="112">
        <f t="shared" si="9"/>
        <v>4.0002322142055036</v>
      </c>
      <c r="I49" s="112">
        <f t="shared" si="11"/>
        <v>1.2111111111111112</v>
      </c>
      <c r="J49" s="73"/>
      <c r="K49" s="73"/>
      <c r="L49" s="73"/>
      <c r="M49" s="73"/>
      <c r="N49" s="83"/>
      <c r="O49" s="28"/>
      <c r="P49" s="28"/>
      <c r="Q49" s="28"/>
      <c r="R49" s="28"/>
      <c r="S49" s="28"/>
      <c r="T49" s="28"/>
      <c r="U49" s="28"/>
      <c r="V49" s="28"/>
    </row>
    <row r="50" spans="2:22" ht="15" customHeight="1" x14ac:dyDescent="0.25">
      <c r="B50" s="56"/>
      <c r="C50" s="57"/>
      <c r="D50" s="76" t="s">
        <v>47</v>
      </c>
      <c r="E50" s="108">
        <v>7.1944444444444438</v>
      </c>
      <c r="F50" s="110">
        <f t="shared" si="8"/>
        <v>0.60124812472713529</v>
      </c>
      <c r="G50" s="112">
        <f t="shared" si="10"/>
        <v>2.0871104897029293</v>
      </c>
      <c r="H50" s="112">
        <f t="shared" si="9"/>
        <v>5.1073339547415149</v>
      </c>
      <c r="I50" s="112">
        <f t="shared" si="11"/>
        <v>1.4388888888888889</v>
      </c>
      <c r="J50" s="73"/>
      <c r="K50" s="73"/>
      <c r="L50" s="73"/>
      <c r="M50" s="73"/>
      <c r="N50" s="83"/>
      <c r="O50" s="28"/>
      <c r="P50" s="28"/>
      <c r="Q50" s="28"/>
      <c r="R50" s="28"/>
      <c r="S50" s="28"/>
      <c r="T50" s="28"/>
      <c r="U50" s="28"/>
      <c r="V50" s="28"/>
    </row>
    <row r="51" spans="2:22" ht="15" customHeight="1" x14ac:dyDescent="0.25">
      <c r="B51" s="56"/>
      <c r="C51" s="57"/>
      <c r="D51" s="76" t="s">
        <v>48</v>
      </c>
      <c r="E51" s="108">
        <v>7.9166666666666661</v>
      </c>
      <c r="F51" s="110">
        <f t="shared" si="8"/>
        <v>0.67972008148630358</v>
      </c>
      <c r="G51" s="112">
        <f t="shared" si="10"/>
        <v>1.8130662831264679</v>
      </c>
      <c r="H51" s="112">
        <f t="shared" si="9"/>
        <v>6.103600383540198</v>
      </c>
      <c r="I51" s="112">
        <f t="shared" si="11"/>
        <v>1.5833333333333333</v>
      </c>
      <c r="J51" s="73"/>
      <c r="K51" s="73"/>
      <c r="L51" s="73"/>
      <c r="M51" s="73"/>
      <c r="N51" s="83"/>
      <c r="O51" s="28"/>
      <c r="P51" s="28"/>
      <c r="Q51" s="28"/>
      <c r="R51" s="28"/>
      <c r="S51" s="28"/>
      <c r="T51" s="28"/>
      <c r="U51" s="28"/>
      <c r="V51" s="28"/>
    </row>
    <row r="52" spans="2:22" ht="15" customHeight="1" x14ac:dyDescent="0.25">
      <c r="B52" s="56"/>
      <c r="C52" s="57"/>
      <c r="D52" s="76" t="s">
        <v>49</v>
      </c>
      <c r="E52" s="108">
        <v>6.9722222222222223</v>
      </c>
      <c r="F52" s="110">
        <f t="shared" si="8"/>
        <v>0.67799427395745171</v>
      </c>
      <c r="G52" s="112">
        <f t="shared" si="10"/>
        <v>1.6066560729336403</v>
      </c>
      <c r="H52" s="112">
        <f t="shared" si="9"/>
        <v>5.3655661492885818</v>
      </c>
      <c r="I52" s="112">
        <f t="shared" si="11"/>
        <v>1.3944444444444446</v>
      </c>
      <c r="J52" s="73"/>
      <c r="K52" s="73"/>
      <c r="L52" s="73"/>
      <c r="M52" s="73"/>
      <c r="N52" s="83"/>
      <c r="O52" s="28"/>
      <c r="P52" s="28"/>
      <c r="Q52" s="28"/>
      <c r="R52" s="28"/>
      <c r="S52" s="28"/>
      <c r="T52" s="28"/>
      <c r="U52" s="28"/>
      <c r="V52" s="28"/>
    </row>
    <row r="53" spans="2:22" ht="15" customHeight="1" x14ac:dyDescent="0.25">
      <c r="B53" s="56"/>
      <c r="C53" s="57"/>
      <c r="D53" s="76" t="s">
        <v>50</v>
      </c>
      <c r="E53" s="108">
        <v>5.5277777777777777</v>
      </c>
      <c r="F53" s="110">
        <f t="shared" si="8"/>
        <v>0.67490640585836459</v>
      </c>
      <c r="G53" s="112">
        <f t="shared" si="10"/>
        <v>1.2877609853516891</v>
      </c>
      <c r="H53" s="112">
        <f t="shared" si="9"/>
        <v>4.2400167924260881</v>
      </c>
      <c r="I53" s="112">
        <f t="shared" si="11"/>
        <v>1.1055555555555556</v>
      </c>
      <c r="J53" s="73"/>
      <c r="K53" s="73"/>
      <c r="L53" s="73"/>
      <c r="M53" s="73"/>
      <c r="N53" s="83"/>
      <c r="O53" s="28"/>
      <c r="P53" s="28"/>
      <c r="Q53" s="28"/>
      <c r="R53" s="28"/>
      <c r="S53" s="28"/>
      <c r="T53" s="28"/>
      <c r="U53" s="28"/>
      <c r="V53" s="28"/>
    </row>
    <row r="54" spans="2:22" ht="15" customHeight="1" x14ac:dyDescent="0.25">
      <c r="B54" s="56"/>
      <c r="C54" s="57"/>
      <c r="D54" s="76" t="s">
        <v>51</v>
      </c>
      <c r="E54" s="108">
        <v>3.5</v>
      </c>
      <c r="F54" s="110">
        <f t="shared" si="8"/>
        <v>0.58919840978477822</v>
      </c>
      <c r="G54" s="112">
        <f t="shared" si="10"/>
        <v>1.0470859794264349</v>
      </c>
      <c r="H54" s="112">
        <f t="shared" si="9"/>
        <v>2.4529140205735649</v>
      </c>
      <c r="I54" s="112">
        <f t="shared" si="11"/>
        <v>0.70000000000000007</v>
      </c>
      <c r="J54" s="73"/>
      <c r="K54" s="73"/>
      <c r="L54" s="73"/>
      <c r="M54" s="73"/>
      <c r="N54" s="83"/>
      <c r="O54" s="28"/>
      <c r="P54" s="28"/>
      <c r="Q54" s="28"/>
      <c r="R54" s="28"/>
      <c r="S54" s="28"/>
      <c r="T54" s="28"/>
      <c r="U54" s="28"/>
      <c r="V54" s="28"/>
    </row>
    <row r="55" spans="2:22" ht="15" customHeight="1" x14ac:dyDescent="0.25">
      <c r="B55" s="56"/>
      <c r="C55" s="57"/>
      <c r="D55" s="76" t="s">
        <v>52</v>
      </c>
      <c r="E55" s="108">
        <v>2.3888888888888888</v>
      </c>
      <c r="F55" s="110">
        <f t="shared" si="8"/>
        <v>0.55553207877211908</v>
      </c>
      <c r="G55" s="112">
        <f t="shared" si="10"/>
        <v>0.77556341458788014</v>
      </c>
      <c r="H55" s="112">
        <f t="shared" si="9"/>
        <v>1.6133254743010088</v>
      </c>
      <c r="I55" s="112">
        <f t="shared" si="11"/>
        <v>0.4777777777777778</v>
      </c>
      <c r="J55" s="73"/>
      <c r="K55" s="73"/>
      <c r="L55" s="73"/>
      <c r="M55" s="73"/>
      <c r="N55" s="83"/>
      <c r="O55" s="28"/>
      <c r="P55" s="28"/>
      <c r="Q55" s="28"/>
      <c r="R55" s="28"/>
      <c r="S55" s="28"/>
      <c r="T55" s="28"/>
      <c r="U55" s="28"/>
      <c r="V55" s="28"/>
    </row>
    <row r="56" spans="2:22" ht="15" customHeight="1" thickBot="1" x14ac:dyDescent="0.3">
      <c r="B56" s="56"/>
      <c r="C56" s="57"/>
      <c r="D56" s="76" t="s">
        <v>53</v>
      </c>
      <c r="E56" s="109">
        <v>1.9166666666666667</v>
      </c>
      <c r="F56" s="110">
        <f t="shared" si="8"/>
        <v>0.52156532520853771</v>
      </c>
      <c r="G56" s="113">
        <f t="shared" si="10"/>
        <v>0.67307191478329065</v>
      </c>
      <c r="H56" s="113">
        <f t="shared" si="9"/>
        <v>1.2435947518833761</v>
      </c>
      <c r="I56" s="113">
        <f t="shared" si="11"/>
        <v>0.38333333333333336</v>
      </c>
      <c r="J56" s="73"/>
      <c r="K56" s="73"/>
      <c r="L56" s="73"/>
      <c r="M56" s="73"/>
      <c r="N56" s="83"/>
      <c r="O56" s="28"/>
      <c r="P56" s="28"/>
      <c r="Q56" s="28"/>
      <c r="R56" s="28"/>
      <c r="S56" s="28"/>
      <c r="T56" s="28"/>
      <c r="U56" s="28"/>
      <c r="V56" s="28"/>
    </row>
    <row r="57" spans="2:22" ht="15" customHeight="1" thickBot="1" x14ac:dyDescent="0.3">
      <c r="B57" s="56"/>
      <c r="C57" s="57"/>
      <c r="D57" s="76" t="s">
        <v>54</v>
      </c>
      <c r="E57" s="97">
        <f t="shared" ref="E57" si="12">SUM(E45:E56)</f>
        <v>55.6111111111111</v>
      </c>
      <c r="F57" s="62"/>
      <c r="G57" s="97">
        <f>SUM(G45:G56)</f>
        <v>16.222311190745433</v>
      </c>
      <c r="H57" s="97">
        <f>SUM(H45:H56)</f>
        <v>39.388799920365678</v>
      </c>
      <c r="I57" s="97">
        <f>SUM(I45:I56)</f>
        <v>11.122222222222222</v>
      </c>
      <c r="J57" s="73"/>
      <c r="K57" s="73"/>
      <c r="L57" s="73"/>
      <c r="M57" s="73"/>
      <c r="N57" s="83"/>
      <c r="O57" s="28"/>
      <c r="P57" s="28"/>
      <c r="Q57" s="28"/>
      <c r="R57" s="28"/>
      <c r="S57" s="28"/>
      <c r="T57" s="28"/>
      <c r="U57" s="28"/>
      <c r="V57" s="28"/>
    </row>
    <row r="58" spans="2:22" ht="15" customHeight="1" thickBot="1" x14ac:dyDescent="0.3">
      <c r="B58" s="63"/>
      <c r="C58" s="64"/>
      <c r="D58" s="64"/>
      <c r="E58" s="64"/>
      <c r="F58" s="64"/>
      <c r="G58" s="84"/>
      <c r="H58" s="84"/>
      <c r="I58" s="84"/>
      <c r="J58" s="64"/>
      <c r="K58" s="64"/>
      <c r="L58" s="64"/>
      <c r="M58" s="64"/>
      <c r="N58" s="85"/>
      <c r="O58" s="47"/>
      <c r="P58" s="28"/>
      <c r="Q58" s="28"/>
      <c r="R58" s="28"/>
      <c r="S58" s="28"/>
      <c r="T58" s="28"/>
      <c r="U58" s="28"/>
      <c r="V58" s="28"/>
    </row>
    <row r="59" spans="2:22" ht="15" customHeight="1" thickBot="1" x14ac:dyDescent="0.3">
      <c r="C59" s="46"/>
      <c r="D59" s="32"/>
      <c r="E59" s="32"/>
      <c r="F59" s="32"/>
      <c r="G59" s="48"/>
      <c r="H59" s="48"/>
      <c r="I59" s="48"/>
      <c r="J59" s="32"/>
      <c r="K59" s="32"/>
      <c r="L59" s="32"/>
      <c r="M59" s="32"/>
      <c r="N59" s="47"/>
      <c r="O59" s="47"/>
      <c r="P59" s="28"/>
      <c r="Q59" s="28"/>
      <c r="R59" s="28"/>
      <c r="S59" s="28"/>
      <c r="T59" s="28"/>
      <c r="U59" s="28"/>
      <c r="V59" s="28"/>
    </row>
    <row r="60" spans="2:22" ht="15" customHeight="1" x14ac:dyDescent="0.25">
      <c r="B60" s="53"/>
      <c r="C60" s="69"/>
      <c r="D60" s="54"/>
      <c r="E60" s="54"/>
      <c r="F60" s="54"/>
      <c r="G60" s="86"/>
      <c r="H60" s="86"/>
      <c r="I60" s="86"/>
      <c r="J60" s="86"/>
      <c r="K60" s="86"/>
      <c r="L60" s="86"/>
      <c r="M60" s="86"/>
      <c r="N60" s="87"/>
      <c r="O60" s="47"/>
      <c r="P60" s="28"/>
      <c r="Q60" s="28"/>
      <c r="R60" s="28"/>
      <c r="S60" s="28"/>
      <c r="T60" s="28"/>
      <c r="U60" s="28"/>
      <c r="V60" s="28"/>
    </row>
    <row r="61" spans="2:22" ht="15" customHeight="1" x14ac:dyDescent="0.25">
      <c r="B61" s="56"/>
      <c r="C61" s="72" t="s">
        <v>62</v>
      </c>
      <c r="D61" s="59"/>
      <c r="E61" s="59"/>
      <c r="F61" s="59"/>
      <c r="G61" s="73"/>
      <c r="H61" s="73"/>
      <c r="I61" s="73"/>
      <c r="J61" s="73"/>
      <c r="K61" s="73"/>
      <c r="L61" s="73"/>
      <c r="M61" s="73"/>
      <c r="N61" s="77"/>
      <c r="O61" s="47"/>
      <c r="P61" s="28"/>
      <c r="Q61" s="28"/>
      <c r="R61" s="28"/>
      <c r="S61" s="28"/>
      <c r="T61" s="28"/>
      <c r="U61" s="28"/>
      <c r="V61" s="28"/>
    </row>
    <row r="62" spans="2:22" ht="15" customHeight="1" x14ac:dyDescent="0.25">
      <c r="B62" s="56"/>
      <c r="C62" s="57"/>
      <c r="D62" s="59"/>
      <c r="E62" s="59"/>
      <c r="F62" s="59"/>
      <c r="G62" s="73"/>
      <c r="H62" s="73"/>
      <c r="I62" s="73"/>
      <c r="J62" s="73"/>
      <c r="K62" s="73"/>
      <c r="L62" s="73"/>
      <c r="M62" s="73"/>
      <c r="N62" s="77"/>
      <c r="O62" s="47"/>
      <c r="P62" s="28"/>
      <c r="Q62" s="28"/>
      <c r="R62" s="28"/>
      <c r="S62" s="28"/>
      <c r="T62" s="28"/>
      <c r="U62" s="28"/>
      <c r="V62" s="28"/>
    </row>
    <row r="63" spans="2:22" ht="15" customHeight="1" x14ac:dyDescent="0.35">
      <c r="B63" s="56"/>
      <c r="C63" s="57"/>
      <c r="D63" s="81" t="s">
        <v>18</v>
      </c>
      <c r="E63" s="95">
        <v>40</v>
      </c>
      <c r="F63" s="59"/>
      <c r="G63" s="58" t="s">
        <v>72</v>
      </c>
      <c r="H63" s="96">
        <f>E63*3.1416/180</f>
        <v>0.69813333333333338</v>
      </c>
      <c r="I63" s="59"/>
      <c r="J63" s="59" t="s">
        <v>69</v>
      </c>
      <c r="K63" s="88"/>
      <c r="L63" s="96">
        <f>1-(3.5*10^-5*(E64^2))</f>
        <v>0.92912499999999998</v>
      </c>
      <c r="M63" s="88"/>
      <c r="N63" s="83"/>
      <c r="O63" s="28"/>
      <c r="P63" s="28"/>
      <c r="Q63" s="28"/>
      <c r="R63" s="28"/>
      <c r="S63" s="28"/>
      <c r="T63" s="28"/>
      <c r="U63" s="28"/>
      <c r="V63" s="28"/>
    </row>
    <row r="64" spans="2:22" ht="15" customHeight="1" x14ac:dyDescent="0.2">
      <c r="B64" s="56"/>
      <c r="C64" s="153" t="s">
        <v>19</v>
      </c>
      <c r="D64" s="153"/>
      <c r="E64" s="95">
        <v>45</v>
      </c>
      <c r="F64" s="153" t="s">
        <v>20</v>
      </c>
      <c r="G64" s="153"/>
      <c r="H64" s="96">
        <f>E64*3.1416/180</f>
        <v>0.78539999999999988</v>
      </c>
      <c r="I64" s="59"/>
      <c r="J64" s="88"/>
      <c r="K64" s="88"/>
      <c r="L64" s="88"/>
      <c r="M64" s="88"/>
      <c r="N64" s="83"/>
      <c r="O64" s="28"/>
      <c r="P64" s="28"/>
      <c r="Q64" s="28"/>
      <c r="R64" s="28"/>
      <c r="S64" s="28"/>
      <c r="T64" s="28"/>
      <c r="U64" s="28"/>
      <c r="V64" s="28"/>
    </row>
    <row r="65" spans="2:22" ht="15" customHeight="1" x14ac:dyDescent="0.25">
      <c r="B65" s="56"/>
      <c r="C65" s="57"/>
      <c r="D65" s="59"/>
      <c r="E65" s="73"/>
      <c r="F65" s="73"/>
      <c r="G65" s="73"/>
      <c r="H65" s="59"/>
      <c r="I65" s="73"/>
      <c r="J65" s="73"/>
      <c r="K65" s="73"/>
      <c r="L65" s="73"/>
      <c r="M65" s="73"/>
      <c r="N65" s="77"/>
      <c r="O65" s="47"/>
      <c r="P65" s="28"/>
      <c r="Q65" s="28"/>
      <c r="R65" s="28"/>
      <c r="S65" s="28"/>
      <c r="T65" s="28"/>
      <c r="U65" s="28"/>
      <c r="V65" s="28"/>
    </row>
    <row r="66" spans="2:22" s="50" customFormat="1" ht="64.5" customHeight="1" thickBot="1" x14ac:dyDescent="0.35">
      <c r="B66" s="79"/>
      <c r="C66" s="80"/>
      <c r="D66" s="81"/>
      <c r="E66" s="75" t="s">
        <v>63</v>
      </c>
      <c r="F66" s="75" t="s">
        <v>61</v>
      </c>
      <c r="G66" s="75" t="s">
        <v>70</v>
      </c>
      <c r="H66" s="75" t="s">
        <v>67</v>
      </c>
      <c r="I66" s="75" t="s">
        <v>68</v>
      </c>
      <c r="J66" s="75" t="s">
        <v>71</v>
      </c>
      <c r="K66" s="74" t="s">
        <v>64</v>
      </c>
      <c r="L66" s="75"/>
      <c r="M66" s="81"/>
      <c r="N66" s="82"/>
      <c r="O66" s="49"/>
      <c r="P66" s="49"/>
      <c r="Q66" s="49"/>
      <c r="R66" s="49"/>
      <c r="S66" s="49"/>
      <c r="T66" s="49"/>
      <c r="U66" s="49"/>
      <c r="V66" s="49"/>
    </row>
    <row r="67" spans="2:22" ht="15" customHeight="1" x14ac:dyDescent="0.25">
      <c r="B67" s="56"/>
      <c r="C67" s="57"/>
      <c r="D67" s="76" t="s">
        <v>42</v>
      </c>
      <c r="E67" s="111">
        <f t="shared" ref="E67:E78" si="13">G45*0.5*(1+COS($H$63))</f>
        <v>0.66914294184100864</v>
      </c>
      <c r="F67" s="111">
        <f t="shared" ref="F67:F78" si="14">0.5*I45*(1-COS($H$63))</f>
        <v>4.6791321251139967E-2</v>
      </c>
      <c r="G67" s="110">
        <f t="shared" ref="G67:G78" si="15" xml:space="preserve"> (COS($E$18-$H$63)*COS(G24)*SIN(H24)+H24*SIN($E$18-$H$63)*SIN(G24))/(COS($E$18)*COS(G24)*SIN(H24)+H24*SIN($E$18)*SIN(G24))</f>
        <v>2.255820299878633</v>
      </c>
      <c r="H67" s="111">
        <f t="shared" ref="H67:H78" si="16">G67*H45</f>
        <v>2.8022078224287994</v>
      </c>
      <c r="I67" s="111">
        <f>E67+F67+H67</f>
        <v>3.5181420855209478</v>
      </c>
      <c r="J67" s="110">
        <f t="shared" ref="J67:J78" si="17">I67/E45</f>
        <v>1.7590710427604739</v>
      </c>
      <c r="K67" s="111">
        <f>I67*$L$63</f>
        <v>3.2687937652096504</v>
      </c>
      <c r="L67" s="73"/>
      <c r="M67" s="73"/>
      <c r="N67" s="83"/>
      <c r="O67" s="28"/>
      <c r="P67" s="28"/>
      <c r="Q67" s="28"/>
      <c r="R67" s="28"/>
      <c r="S67" s="28"/>
      <c r="T67" s="28"/>
      <c r="U67" s="28"/>
      <c r="V67" s="28"/>
    </row>
    <row r="68" spans="2:22" ht="15" customHeight="1" x14ac:dyDescent="0.25">
      <c r="B68" s="56"/>
      <c r="C68" s="57"/>
      <c r="D68" s="76" t="s">
        <v>43</v>
      </c>
      <c r="E68" s="112">
        <f t="shared" si="13"/>
        <v>0.88478018472616893</v>
      </c>
      <c r="F68" s="112">
        <f t="shared" si="14"/>
        <v>6.5637825643960229E-2</v>
      </c>
      <c r="G68" s="110">
        <f t="shared" si="15"/>
        <v>1.8223047975147051</v>
      </c>
      <c r="H68" s="112">
        <f t="shared" si="16"/>
        <v>3.2866435339510827</v>
      </c>
      <c r="I68" s="112">
        <f t="shared" ref="I68:I78" si="18">E68+F68+H68</f>
        <v>4.2370615443212118</v>
      </c>
      <c r="J68" s="110">
        <f t="shared" si="17"/>
        <v>1.5102397583719172</v>
      </c>
      <c r="K68" s="112">
        <f t="shared" ref="K68:K78" si="19">I68*$L$63</f>
        <v>3.9367598073674457</v>
      </c>
      <c r="L68" s="73"/>
      <c r="M68" s="73"/>
      <c r="N68" s="83"/>
      <c r="O68" s="28"/>
      <c r="P68" s="28"/>
      <c r="Q68" s="28"/>
      <c r="R68" s="28"/>
      <c r="S68" s="28"/>
      <c r="T68" s="28"/>
      <c r="U68" s="28"/>
      <c r="V68" s="28"/>
    </row>
    <row r="69" spans="2:22" ht="15" customHeight="1" x14ac:dyDescent="0.25">
      <c r="B69" s="56"/>
      <c r="C69" s="57"/>
      <c r="D69" s="76" t="s">
        <v>44</v>
      </c>
      <c r="E69" s="112">
        <f t="shared" si="13"/>
        <v>1.1884061480501149</v>
      </c>
      <c r="F69" s="112">
        <f t="shared" si="14"/>
        <v>9.8131798735029654E-2</v>
      </c>
      <c r="G69" s="110">
        <f t="shared" si="15"/>
        <v>1.3935340410702808</v>
      </c>
      <c r="H69" s="112">
        <f t="shared" si="16"/>
        <v>3.9696269037999894</v>
      </c>
      <c r="I69" s="112">
        <f t="shared" si="18"/>
        <v>5.2561648505851339</v>
      </c>
      <c r="J69" s="110">
        <f t="shared" si="17"/>
        <v>1.2531253948414889</v>
      </c>
      <c r="K69" s="112">
        <f t="shared" si="19"/>
        <v>4.8836341667999124</v>
      </c>
      <c r="L69" s="73"/>
      <c r="M69" s="73"/>
      <c r="N69" s="83"/>
      <c r="O69" s="28"/>
      <c r="P69" s="28"/>
      <c r="Q69" s="28"/>
      <c r="R69" s="28"/>
      <c r="S69" s="28"/>
      <c r="T69" s="28"/>
      <c r="U69" s="28"/>
      <c r="V69" s="28"/>
    </row>
    <row r="70" spans="2:22" ht="15" customHeight="1" x14ac:dyDescent="0.25">
      <c r="B70" s="56"/>
      <c r="C70" s="57"/>
      <c r="D70" s="76" t="s">
        <v>45</v>
      </c>
      <c r="E70" s="112">
        <f t="shared" si="13"/>
        <v>1.563878536400535</v>
      </c>
      <c r="F70" s="112">
        <f t="shared" si="14"/>
        <v>0.12022770043695684</v>
      </c>
      <c r="G70" s="110">
        <f t="shared" si="15"/>
        <v>1.0524733785370568</v>
      </c>
      <c r="H70" s="112">
        <f t="shared" si="16"/>
        <v>3.5445572455491061</v>
      </c>
      <c r="I70" s="112">
        <f t="shared" si="18"/>
        <v>5.2286634823865974</v>
      </c>
      <c r="J70" s="110">
        <f t="shared" si="17"/>
        <v>1.0174696506265812</v>
      </c>
      <c r="K70" s="112">
        <f t="shared" si="19"/>
        <v>4.8580819580724475</v>
      </c>
      <c r="L70" s="73"/>
      <c r="M70" s="73"/>
      <c r="N70" s="83"/>
      <c r="O70" s="28"/>
      <c r="P70" s="28"/>
      <c r="Q70" s="28"/>
      <c r="R70" s="28"/>
      <c r="S70" s="28"/>
      <c r="T70" s="28"/>
      <c r="U70" s="28"/>
      <c r="V70" s="28"/>
    </row>
    <row r="71" spans="2:22" ht="15" customHeight="1" x14ac:dyDescent="0.25">
      <c r="B71" s="56"/>
      <c r="C71" s="57"/>
      <c r="D71" s="76" t="s">
        <v>46</v>
      </c>
      <c r="E71" s="112">
        <f t="shared" si="13"/>
        <v>1.8148951044998596</v>
      </c>
      <c r="F71" s="112">
        <f t="shared" si="14"/>
        <v>0.14167372267706269</v>
      </c>
      <c r="G71" s="110">
        <f t="shared" si="15"/>
        <v>0.83989519399067025</v>
      </c>
      <c r="H71" s="112">
        <f t="shared" si="16"/>
        <v>3.35977581155786</v>
      </c>
      <c r="I71" s="112">
        <f t="shared" si="18"/>
        <v>5.3163446387347824</v>
      </c>
      <c r="J71" s="110">
        <f t="shared" si="17"/>
        <v>0.87792847245161543</v>
      </c>
      <c r="K71" s="112">
        <f t="shared" si="19"/>
        <v>4.9395487124644548</v>
      </c>
      <c r="L71" s="73"/>
      <c r="M71" s="73"/>
      <c r="N71" s="83"/>
      <c r="O71" s="28"/>
      <c r="P71" s="28"/>
      <c r="Q71" s="28"/>
      <c r="R71" s="28"/>
      <c r="S71" s="28"/>
      <c r="T71" s="28"/>
      <c r="U71" s="28"/>
      <c r="V71" s="28"/>
    </row>
    <row r="72" spans="2:22" ht="15" customHeight="1" x14ac:dyDescent="0.25">
      <c r="B72" s="56"/>
      <c r="C72" s="57"/>
      <c r="D72" s="76" t="s">
        <v>47</v>
      </c>
      <c r="E72" s="112">
        <f t="shared" si="13"/>
        <v>1.8429638461771447</v>
      </c>
      <c r="F72" s="112">
        <f t="shared" si="14"/>
        <v>0.16831878061173958</v>
      </c>
      <c r="G72" s="110">
        <f t="shared" si="15"/>
        <v>0.75104218928359778</v>
      </c>
      <c r="H72" s="112">
        <f t="shared" si="16"/>
        <v>3.8358232747715229</v>
      </c>
      <c r="I72" s="112">
        <f t="shared" si="18"/>
        <v>5.8471059015604077</v>
      </c>
      <c r="J72" s="110">
        <f t="shared" si="17"/>
        <v>0.81272514461843515</v>
      </c>
      <c r="K72" s="112">
        <f t="shared" si="19"/>
        <v>5.4326922707873138</v>
      </c>
      <c r="L72" s="73"/>
      <c r="M72" s="73"/>
      <c r="N72" s="83"/>
      <c r="O72" s="28"/>
      <c r="P72" s="28"/>
      <c r="Q72" s="28"/>
      <c r="R72" s="28"/>
      <c r="S72" s="28"/>
      <c r="T72" s="28"/>
      <c r="U72" s="28"/>
      <c r="V72" s="28"/>
    </row>
    <row r="73" spans="2:22" ht="15" customHeight="1" x14ac:dyDescent="0.25">
      <c r="B73" s="56"/>
      <c r="C73" s="57"/>
      <c r="D73" s="76" t="s">
        <v>48</v>
      </c>
      <c r="E73" s="112">
        <f t="shared" si="13"/>
        <v>1.6009768658680157</v>
      </c>
      <c r="F73" s="112">
        <f t="shared" si="14"/>
        <v>0.18521564661909568</v>
      </c>
      <c r="G73" s="110">
        <f t="shared" si="15"/>
        <v>0.79291827297158413</v>
      </c>
      <c r="H73" s="112">
        <f t="shared" si="16"/>
        <v>4.8396562750253924</v>
      </c>
      <c r="I73" s="112">
        <f t="shared" si="18"/>
        <v>6.6258487875125036</v>
      </c>
      <c r="J73" s="110">
        <f t="shared" si="17"/>
        <v>0.83694932052789528</v>
      </c>
      <c r="K73" s="112">
        <f t="shared" si="19"/>
        <v>6.1562417546975547</v>
      </c>
      <c r="L73" s="73"/>
      <c r="M73" s="73"/>
      <c r="N73" s="83"/>
      <c r="O73" s="28"/>
      <c r="P73" s="28"/>
      <c r="Q73" s="28"/>
      <c r="R73" s="28"/>
      <c r="S73" s="28"/>
      <c r="T73" s="28"/>
      <c r="U73" s="28"/>
      <c r="V73" s="28"/>
    </row>
    <row r="74" spans="2:22" ht="15" customHeight="1" x14ac:dyDescent="0.25">
      <c r="B74" s="56"/>
      <c r="C74" s="57"/>
      <c r="D74" s="76" t="s">
        <v>49</v>
      </c>
      <c r="E74" s="112">
        <f t="shared" si="13"/>
        <v>1.4187121718118079</v>
      </c>
      <c r="F74" s="112">
        <f t="shared" si="14"/>
        <v>0.16311974491716849</v>
      </c>
      <c r="G74" s="110">
        <f t="shared" si="15"/>
        <v>0.97284944536440887</v>
      </c>
      <c r="H74" s="112">
        <f t="shared" si="16"/>
        <v>5.2198880524014442</v>
      </c>
      <c r="I74" s="112">
        <f t="shared" si="18"/>
        <v>6.8017199691304207</v>
      </c>
      <c r="J74" s="110">
        <f t="shared" si="17"/>
        <v>0.97554549358045872</v>
      </c>
      <c r="K74" s="112">
        <f t="shared" si="19"/>
        <v>6.3196480663183019</v>
      </c>
      <c r="L74" s="73"/>
      <c r="M74" s="73"/>
      <c r="N74" s="83"/>
      <c r="O74" s="28"/>
      <c r="P74" s="28"/>
      <c r="Q74" s="28"/>
      <c r="R74" s="28"/>
      <c r="S74" s="28"/>
      <c r="T74" s="28"/>
      <c r="U74" s="28"/>
      <c r="V74" s="28"/>
    </row>
    <row r="75" spans="2:22" ht="15" customHeight="1" x14ac:dyDescent="0.25">
      <c r="B75" s="56"/>
      <c r="C75" s="57"/>
      <c r="D75" s="76" t="s">
        <v>50</v>
      </c>
      <c r="E75" s="112">
        <f t="shared" si="13"/>
        <v>1.1371208904510004</v>
      </c>
      <c r="F75" s="112">
        <f t="shared" si="14"/>
        <v>0.12932601290245629</v>
      </c>
      <c r="G75" s="110">
        <f t="shared" si="15"/>
        <v>1.2755361947667836</v>
      </c>
      <c r="H75" s="112">
        <f t="shared" si="16"/>
        <v>5.408294885158436</v>
      </c>
      <c r="I75" s="112">
        <f t="shared" si="18"/>
        <v>6.6747417885118931</v>
      </c>
      <c r="J75" s="110">
        <f t="shared" si="17"/>
        <v>1.2074909768162219</v>
      </c>
      <c r="K75" s="112">
        <f t="shared" si="19"/>
        <v>6.201669464251113</v>
      </c>
      <c r="L75" s="73"/>
      <c r="M75" s="73"/>
      <c r="N75" s="83"/>
      <c r="O75" s="28"/>
      <c r="P75" s="28"/>
      <c r="Q75" s="28"/>
      <c r="R75" s="28"/>
      <c r="S75" s="28"/>
      <c r="T75" s="28"/>
      <c r="U75" s="28"/>
      <c r="V75" s="28"/>
    </row>
    <row r="76" spans="2:22" ht="15" customHeight="1" x14ac:dyDescent="0.25">
      <c r="B76" s="56"/>
      <c r="C76" s="57"/>
      <c r="D76" s="76" t="s">
        <v>51</v>
      </c>
      <c r="E76" s="112">
        <f t="shared" si="13"/>
        <v>0.92459963832416769</v>
      </c>
      <c r="F76" s="112">
        <f t="shared" si="14"/>
        <v>8.1884812189494935E-2</v>
      </c>
      <c r="G76" s="110">
        <f t="shared" si="15"/>
        <v>1.7032260395420082</v>
      </c>
      <c r="H76" s="112">
        <f t="shared" si="16"/>
        <v>4.1778670325985772</v>
      </c>
      <c r="I76" s="112">
        <f t="shared" si="18"/>
        <v>5.1843514831122395</v>
      </c>
      <c r="J76" s="110">
        <f t="shared" si="17"/>
        <v>1.4812432808892113</v>
      </c>
      <c r="K76" s="112">
        <f t="shared" si="19"/>
        <v>4.8169105717466598</v>
      </c>
      <c r="L76" s="73"/>
      <c r="M76" s="73"/>
      <c r="N76" s="83"/>
      <c r="O76" s="28"/>
      <c r="P76" s="28"/>
      <c r="Q76" s="28"/>
      <c r="R76" s="28"/>
      <c r="S76" s="28"/>
      <c r="T76" s="28"/>
      <c r="U76" s="28"/>
      <c r="V76" s="28"/>
    </row>
    <row r="77" spans="2:22" ht="15" customHeight="1" x14ac:dyDescent="0.25">
      <c r="B77" s="56"/>
      <c r="C77" s="57"/>
      <c r="D77" s="76" t="s">
        <v>52</v>
      </c>
      <c r="E77" s="112">
        <f t="shared" si="13"/>
        <v>0.6848393223813487</v>
      </c>
      <c r="F77" s="112">
        <f t="shared" si="14"/>
        <v>5.5889633716639402E-2</v>
      </c>
      <c r="G77" s="110">
        <f t="shared" si="15"/>
        <v>2.1790733304039436</v>
      </c>
      <c r="H77" s="112">
        <f t="shared" si="16"/>
        <v>3.515554514310621</v>
      </c>
      <c r="I77" s="112">
        <f t="shared" si="18"/>
        <v>4.2562834704086088</v>
      </c>
      <c r="J77" s="110">
        <f t="shared" si="17"/>
        <v>1.7817000573803479</v>
      </c>
      <c r="K77" s="112">
        <f t="shared" si="19"/>
        <v>3.9546193794433986</v>
      </c>
      <c r="L77" s="73"/>
      <c r="M77" s="73"/>
      <c r="N77" s="83"/>
      <c r="O77" s="28"/>
      <c r="P77" s="28"/>
      <c r="Q77" s="28"/>
      <c r="R77" s="28"/>
      <c r="S77" s="28"/>
      <c r="T77" s="28"/>
      <c r="U77" s="28"/>
      <c r="V77" s="28"/>
    </row>
    <row r="78" spans="2:22" ht="15" customHeight="1" thickBot="1" x14ac:dyDescent="0.3">
      <c r="B78" s="56"/>
      <c r="C78" s="57"/>
      <c r="D78" s="76" t="s">
        <v>53</v>
      </c>
      <c r="E78" s="113">
        <f t="shared" si="13"/>
        <v>0.5943371043089285</v>
      </c>
      <c r="F78" s="113">
        <f t="shared" si="14"/>
        <v>4.4841682865675803E-2</v>
      </c>
      <c r="G78" s="110">
        <f t="shared" si="15"/>
        <v>2.4373296223449579</v>
      </c>
      <c r="H78" s="113">
        <f t="shared" si="16"/>
        <v>3.0310503269580806</v>
      </c>
      <c r="I78" s="113">
        <f t="shared" si="18"/>
        <v>3.670229114132685</v>
      </c>
      <c r="J78" s="110">
        <f t="shared" si="17"/>
        <v>1.9149021465040095</v>
      </c>
      <c r="K78" s="113">
        <f t="shared" si="19"/>
        <v>3.4101016256685308</v>
      </c>
      <c r="L78" s="73"/>
      <c r="M78" s="73"/>
      <c r="N78" s="83"/>
      <c r="O78" s="28"/>
      <c r="P78" s="28"/>
      <c r="Q78" s="28"/>
      <c r="R78" s="28"/>
      <c r="S78" s="28"/>
      <c r="T78" s="28"/>
      <c r="U78" s="28"/>
      <c r="V78" s="28"/>
    </row>
    <row r="79" spans="2:22" ht="15" customHeight="1" thickBot="1" x14ac:dyDescent="0.3">
      <c r="B79" s="56"/>
      <c r="C79" s="57"/>
      <c r="D79" s="76" t="s">
        <v>66</v>
      </c>
      <c r="E79" s="98">
        <f>SUM(E67:E78)</f>
        <v>14.324652754840102</v>
      </c>
      <c r="F79" s="98">
        <f>SUM(F67:F78)</f>
        <v>1.3010586825664197</v>
      </c>
      <c r="G79" s="89"/>
      <c r="H79" s="98">
        <f t="shared" ref="H79:K79" si="20">SUM(H67:H78)</f>
        <v>46.990945678510911</v>
      </c>
      <c r="I79" s="98">
        <f t="shared" si="20"/>
        <v>62.616657115917434</v>
      </c>
      <c r="J79" s="91"/>
      <c r="K79" s="98">
        <f t="shared" si="20"/>
        <v>58.178701542826786</v>
      </c>
      <c r="L79" s="73"/>
      <c r="M79" s="73"/>
      <c r="N79" s="77"/>
      <c r="O79" s="28"/>
      <c r="P79" s="28"/>
      <c r="Q79" s="28"/>
      <c r="R79" s="28"/>
      <c r="S79" s="28"/>
      <c r="T79" s="28"/>
      <c r="U79" s="28"/>
      <c r="V79" s="28"/>
    </row>
    <row r="80" spans="2:22" ht="15" customHeight="1" x14ac:dyDescent="0.25">
      <c r="B80" s="56"/>
      <c r="C80" s="57"/>
      <c r="D80" s="59"/>
      <c r="E80" s="73"/>
      <c r="F80" s="73"/>
      <c r="G80" s="73"/>
      <c r="H80" s="59"/>
      <c r="I80" s="73"/>
      <c r="J80" s="73"/>
      <c r="K80" s="73"/>
      <c r="L80" s="73"/>
      <c r="M80" s="73"/>
      <c r="N80" s="77"/>
      <c r="O80" s="47"/>
      <c r="P80" s="28"/>
      <c r="Q80" s="28"/>
      <c r="R80" s="28"/>
      <c r="S80" s="28"/>
      <c r="T80" s="28"/>
      <c r="U80" s="28"/>
      <c r="V80" s="28"/>
    </row>
    <row r="81" spans="2:22" ht="15" customHeight="1" x14ac:dyDescent="0.25">
      <c r="B81" s="56"/>
      <c r="C81" s="57"/>
      <c r="D81" s="59"/>
      <c r="E81" s="73"/>
      <c r="F81" s="73"/>
      <c r="G81" s="73"/>
      <c r="H81" s="59"/>
      <c r="I81" s="73"/>
      <c r="J81" s="73"/>
      <c r="K81" s="73"/>
      <c r="L81" s="73"/>
      <c r="M81" s="73"/>
      <c r="N81" s="77"/>
      <c r="O81" s="47"/>
      <c r="P81" s="28"/>
      <c r="Q81" s="28"/>
      <c r="R81" s="28"/>
      <c r="S81" s="28"/>
      <c r="T81" s="28"/>
      <c r="U81" s="28"/>
      <c r="V81" s="28"/>
    </row>
    <row r="82" spans="2:22" ht="15" customHeight="1" x14ac:dyDescent="0.2">
      <c r="B82" s="56"/>
      <c r="C82" s="73"/>
      <c r="D82" s="73"/>
      <c r="E82" s="73"/>
      <c r="F82" s="73"/>
      <c r="G82" s="73"/>
      <c r="H82" s="73"/>
      <c r="I82" s="73"/>
      <c r="J82" s="73"/>
      <c r="K82" s="73"/>
      <c r="L82" s="73"/>
      <c r="M82" s="73"/>
      <c r="N82" s="77"/>
      <c r="O82" s="47"/>
      <c r="P82" s="28"/>
      <c r="Q82" s="28"/>
      <c r="R82" s="28"/>
      <c r="S82" s="28"/>
      <c r="T82" s="28"/>
      <c r="U82" s="28"/>
      <c r="V82" s="28"/>
    </row>
    <row r="83" spans="2:22" ht="15" customHeight="1" x14ac:dyDescent="0.2">
      <c r="B83" s="56"/>
      <c r="C83" s="73"/>
      <c r="D83" s="73"/>
      <c r="E83" s="73"/>
      <c r="F83" s="73"/>
      <c r="G83" s="73"/>
      <c r="H83" s="73"/>
      <c r="I83" s="73"/>
      <c r="J83" s="73"/>
      <c r="K83" s="73"/>
      <c r="L83" s="73"/>
      <c r="M83" s="73"/>
      <c r="N83" s="77"/>
      <c r="O83" s="47"/>
      <c r="P83" s="28"/>
      <c r="Q83" s="28"/>
      <c r="R83" s="28"/>
      <c r="S83" s="28"/>
      <c r="T83" s="28"/>
      <c r="U83" s="28"/>
      <c r="V83" s="28"/>
    </row>
    <row r="84" spans="2:22" ht="15" customHeight="1" x14ac:dyDescent="0.2">
      <c r="B84" s="56"/>
      <c r="C84" s="73"/>
      <c r="D84" s="73"/>
      <c r="E84" s="73"/>
      <c r="F84" s="73"/>
      <c r="G84" s="73"/>
      <c r="H84" s="73"/>
      <c r="I84" s="73"/>
      <c r="J84" s="73"/>
      <c r="K84" s="73"/>
      <c r="L84" s="73"/>
      <c r="M84" s="73"/>
      <c r="N84" s="77"/>
      <c r="O84" s="47"/>
      <c r="P84" s="28"/>
      <c r="Q84" s="28"/>
      <c r="R84" s="28"/>
      <c r="S84" s="28"/>
      <c r="T84" s="28"/>
      <c r="U84" s="28"/>
      <c r="V84" s="28"/>
    </row>
    <row r="85" spans="2:22" ht="15" customHeight="1" x14ac:dyDescent="0.2">
      <c r="B85" s="56"/>
      <c r="C85" s="73"/>
      <c r="D85" s="73"/>
      <c r="E85" s="73"/>
      <c r="F85" s="73"/>
      <c r="G85" s="73"/>
      <c r="H85" s="73"/>
      <c r="I85" s="73"/>
      <c r="J85" s="73"/>
      <c r="K85" s="73"/>
      <c r="L85" s="73"/>
      <c r="M85" s="73"/>
      <c r="N85" s="77"/>
      <c r="O85" s="47"/>
      <c r="P85" s="28"/>
      <c r="Q85" s="28"/>
      <c r="R85" s="28"/>
      <c r="S85" s="28"/>
      <c r="T85" s="28"/>
      <c r="U85" s="28"/>
      <c r="V85" s="28"/>
    </row>
    <row r="86" spans="2:22" ht="15" customHeight="1" x14ac:dyDescent="0.2">
      <c r="B86" s="56"/>
      <c r="C86" s="73"/>
      <c r="D86" s="73"/>
      <c r="E86" s="73"/>
      <c r="F86" s="73"/>
      <c r="G86" s="73"/>
      <c r="H86" s="73"/>
      <c r="I86" s="73"/>
      <c r="J86" s="73"/>
      <c r="K86" s="73"/>
      <c r="L86" s="73"/>
      <c r="M86" s="73"/>
      <c r="N86" s="77"/>
      <c r="O86" s="47"/>
      <c r="P86" s="28"/>
      <c r="Q86" s="28"/>
      <c r="R86" s="28"/>
      <c r="S86" s="28"/>
      <c r="T86" s="28"/>
      <c r="U86" s="28"/>
      <c r="V86" s="28"/>
    </row>
    <row r="87" spans="2:22" ht="15" customHeight="1" x14ac:dyDescent="0.2">
      <c r="B87" s="56"/>
      <c r="C87" s="73"/>
      <c r="D87" s="73"/>
      <c r="E87" s="73"/>
      <c r="F87" s="73"/>
      <c r="G87" s="73"/>
      <c r="H87" s="73"/>
      <c r="I87" s="73"/>
      <c r="J87" s="73"/>
      <c r="K87" s="73"/>
      <c r="L87" s="73"/>
      <c r="M87" s="73"/>
      <c r="N87" s="77"/>
      <c r="O87" s="47"/>
      <c r="P87" s="28"/>
      <c r="Q87" s="28"/>
      <c r="R87" s="28"/>
      <c r="S87" s="28"/>
      <c r="T87" s="28"/>
      <c r="U87" s="28"/>
      <c r="V87" s="28"/>
    </row>
    <row r="88" spans="2:22" ht="15" customHeight="1" x14ac:dyDescent="0.2">
      <c r="B88" s="56"/>
      <c r="C88" s="73"/>
      <c r="D88" s="73"/>
      <c r="E88" s="73"/>
      <c r="F88" s="73"/>
      <c r="G88" s="73"/>
      <c r="H88" s="73"/>
      <c r="I88" s="73"/>
      <c r="J88" s="73"/>
      <c r="K88" s="73"/>
      <c r="L88" s="73"/>
      <c r="M88" s="73"/>
      <c r="N88" s="77"/>
      <c r="O88" s="47"/>
      <c r="P88" s="28"/>
      <c r="Q88" s="28"/>
      <c r="R88" s="28"/>
      <c r="S88" s="28"/>
      <c r="T88" s="28"/>
      <c r="U88" s="28"/>
      <c r="V88" s="28"/>
    </row>
    <row r="89" spans="2:22" ht="15" customHeight="1" x14ac:dyDescent="0.2">
      <c r="B89" s="56"/>
      <c r="C89" s="73"/>
      <c r="D89" s="73"/>
      <c r="E89" s="73"/>
      <c r="F89" s="73"/>
      <c r="G89" s="73"/>
      <c r="H89" s="73"/>
      <c r="I89" s="73"/>
      <c r="J89" s="73"/>
      <c r="K89" s="73"/>
      <c r="L89" s="73"/>
      <c r="M89" s="73"/>
      <c r="N89" s="77"/>
      <c r="O89" s="47"/>
      <c r="P89" s="28"/>
      <c r="Q89" s="28"/>
      <c r="R89" s="28"/>
      <c r="S89" s="28"/>
      <c r="T89" s="28"/>
      <c r="U89" s="28"/>
      <c r="V89" s="28"/>
    </row>
    <row r="90" spans="2:22" ht="15" customHeight="1" x14ac:dyDescent="0.2">
      <c r="B90" s="56"/>
      <c r="C90" s="73"/>
      <c r="D90" s="73"/>
      <c r="E90" s="73"/>
      <c r="F90" s="73"/>
      <c r="G90" s="73"/>
      <c r="H90" s="73"/>
      <c r="I90" s="73"/>
      <c r="J90" s="73"/>
      <c r="K90" s="73"/>
      <c r="L90" s="73"/>
      <c r="M90" s="73"/>
      <c r="N90" s="77"/>
      <c r="O90" s="47"/>
      <c r="P90" s="28"/>
      <c r="Q90" s="28"/>
      <c r="R90" s="28"/>
      <c r="S90" s="28"/>
      <c r="T90" s="28"/>
      <c r="U90" s="28"/>
      <c r="V90" s="28"/>
    </row>
    <row r="91" spans="2:22" ht="15" customHeight="1" x14ac:dyDescent="0.2">
      <c r="B91" s="56"/>
      <c r="C91" s="73"/>
      <c r="D91" s="73"/>
      <c r="E91" s="73"/>
      <c r="F91" s="73"/>
      <c r="G91" s="73"/>
      <c r="H91" s="73"/>
      <c r="I91" s="73"/>
      <c r="J91" s="73"/>
      <c r="K91" s="73"/>
      <c r="L91" s="73"/>
      <c r="M91" s="73"/>
      <c r="N91" s="77"/>
      <c r="O91" s="47"/>
      <c r="P91" s="28"/>
      <c r="Q91" s="28"/>
      <c r="R91" s="28"/>
      <c r="S91" s="28"/>
      <c r="T91" s="28"/>
      <c r="U91" s="28"/>
      <c r="V91" s="28"/>
    </row>
    <row r="92" spans="2:22" ht="15" customHeight="1" x14ac:dyDescent="0.2">
      <c r="B92" s="56"/>
      <c r="C92" s="73"/>
      <c r="D92" s="73"/>
      <c r="E92" s="73"/>
      <c r="F92" s="73"/>
      <c r="G92" s="73"/>
      <c r="H92" s="73"/>
      <c r="I92" s="73"/>
      <c r="J92" s="73"/>
      <c r="K92" s="73"/>
      <c r="L92" s="73"/>
      <c r="M92" s="73"/>
      <c r="N92" s="77"/>
      <c r="O92" s="47"/>
      <c r="P92" s="28"/>
      <c r="Q92" s="28"/>
      <c r="R92" s="28"/>
      <c r="S92" s="28"/>
      <c r="T92" s="28"/>
      <c r="U92" s="28"/>
      <c r="V92" s="28"/>
    </row>
    <row r="93" spans="2:22" ht="15" customHeight="1" x14ac:dyDescent="0.2">
      <c r="B93" s="56"/>
      <c r="C93" s="73"/>
      <c r="D93" s="73"/>
      <c r="E93" s="73"/>
      <c r="F93" s="73"/>
      <c r="G93" s="73"/>
      <c r="H93" s="73"/>
      <c r="I93" s="73"/>
      <c r="J93" s="73"/>
      <c r="K93" s="73"/>
      <c r="L93" s="73"/>
      <c r="M93" s="73"/>
      <c r="N93" s="77"/>
      <c r="O93" s="47"/>
      <c r="P93" s="28"/>
      <c r="Q93" s="28"/>
      <c r="R93" s="28"/>
      <c r="S93" s="28"/>
      <c r="T93" s="28"/>
      <c r="U93" s="28"/>
      <c r="V93" s="28"/>
    </row>
    <row r="94" spans="2:22" ht="15" customHeight="1" x14ac:dyDescent="0.2">
      <c r="B94" s="56"/>
      <c r="C94" s="73"/>
      <c r="D94" s="73"/>
      <c r="E94" s="73"/>
      <c r="F94" s="73"/>
      <c r="G94" s="73"/>
      <c r="H94" s="73"/>
      <c r="I94" s="73"/>
      <c r="J94" s="73"/>
      <c r="K94" s="73"/>
      <c r="L94" s="73"/>
      <c r="M94" s="73"/>
      <c r="N94" s="77"/>
      <c r="O94" s="47"/>
      <c r="P94" s="28"/>
      <c r="Q94" s="28"/>
      <c r="R94" s="28"/>
      <c r="S94" s="28"/>
      <c r="T94" s="28"/>
      <c r="U94" s="28"/>
      <c r="V94" s="28"/>
    </row>
    <row r="95" spans="2:22" ht="15" customHeight="1" x14ac:dyDescent="0.2">
      <c r="B95" s="56"/>
      <c r="C95" s="73"/>
      <c r="D95" s="73"/>
      <c r="E95" s="73"/>
      <c r="F95" s="73"/>
      <c r="G95" s="73"/>
      <c r="H95" s="73"/>
      <c r="I95" s="73"/>
      <c r="J95" s="73"/>
      <c r="K95" s="73"/>
      <c r="L95" s="73"/>
      <c r="M95" s="73"/>
      <c r="N95" s="77"/>
      <c r="O95" s="47"/>
      <c r="P95" s="28"/>
      <c r="Q95" s="28"/>
      <c r="R95" s="28"/>
      <c r="S95" s="28"/>
      <c r="T95" s="28"/>
      <c r="U95" s="28"/>
      <c r="V95" s="28"/>
    </row>
    <row r="96" spans="2:22" ht="15" customHeight="1" thickBot="1" x14ac:dyDescent="0.25">
      <c r="B96" s="63"/>
      <c r="C96" s="90"/>
      <c r="D96" s="90"/>
      <c r="E96" s="90"/>
      <c r="F96" s="90"/>
      <c r="G96" s="90"/>
      <c r="H96" s="90"/>
      <c r="I96" s="90"/>
      <c r="J96" s="90"/>
      <c r="K96" s="90"/>
      <c r="L96" s="90"/>
      <c r="M96" s="90"/>
      <c r="N96" s="85"/>
      <c r="O96" s="47"/>
      <c r="P96" s="28"/>
      <c r="Q96" s="28"/>
      <c r="R96" s="28"/>
      <c r="S96" s="28"/>
      <c r="T96" s="28"/>
      <c r="U96" s="28"/>
      <c r="V96" s="28"/>
    </row>
    <row r="97" spans="3:23" ht="15" customHeight="1" x14ac:dyDescent="0.2">
      <c r="C97" s="47"/>
      <c r="D97" s="47"/>
      <c r="E97" s="47"/>
      <c r="F97" s="47"/>
      <c r="G97" s="47"/>
      <c r="H97" s="47"/>
      <c r="I97" s="47"/>
      <c r="J97" s="47"/>
      <c r="K97" s="47"/>
      <c r="L97" s="47"/>
      <c r="M97" s="47"/>
      <c r="N97" s="47"/>
      <c r="O97" s="47"/>
      <c r="P97" s="28"/>
      <c r="Q97" s="28"/>
      <c r="R97" s="28"/>
      <c r="S97" s="28"/>
      <c r="T97" s="28"/>
      <c r="U97" s="28"/>
      <c r="V97" s="28"/>
    </row>
    <row r="98" spans="3:23" ht="15" customHeight="1" x14ac:dyDescent="0.2">
      <c r="C98" s="47"/>
      <c r="D98" s="47"/>
      <c r="E98" s="47"/>
      <c r="F98" s="47"/>
      <c r="G98" s="47"/>
      <c r="H98" s="47"/>
      <c r="I98" s="47"/>
      <c r="J98" s="47"/>
      <c r="K98" s="47"/>
      <c r="L98" s="47"/>
      <c r="M98" s="47"/>
      <c r="N98" s="47"/>
      <c r="O98" s="47"/>
      <c r="P98" s="28"/>
      <c r="Q98" s="28"/>
      <c r="R98" s="28"/>
      <c r="S98" s="28"/>
      <c r="T98" s="28"/>
      <c r="U98" s="28"/>
      <c r="V98" s="28"/>
    </row>
    <row r="99" spans="3:23" ht="15" customHeight="1" x14ac:dyDescent="0.2">
      <c r="C99" s="47"/>
      <c r="D99" s="47"/>
      <c r="E99" s="47"/>
      <c r="F99" s="47"/>
      <c r="G99" s="47"/>
      <c r="H99" s="47"/>
      <c r="I99" s="47"/>
      <c r="J99" s="47"/>
      <c r="K99" s="47"/>
      <c r="L99" s="47"/>
      <c r="M99" s="47"/>
      <c r="N99" s="47"/>
      <c r="O99" s="47"/>
      <c r="P99" s="28"/>
      <c r="Q99" s="28"/>
      <c r="R99" s="28"/>
      <c r="S99" s="28"/>
      <c r="T99" s="28"/>
      <c r="U99" s="28"/>
      <c r="V99" s="28"/>
    </row>
    <row r="100" spans="3:23" ht="15" customHeight="1" x14ac:dyDescent="0.2">
      <c r="C100" s="47"/>
      <c r="D100" s="47"/>
      <c r="E100" s="47"/>
      <c r="F100" s="47"/>
      <c r="G100" s="47"/>
      <c r="H100" s="47"/>
      <c r="I100" s="47"/>
      <c r="J100" s="47"/>
      <c r="K100" s="47"/>
      <c r="L100" s="47"/>
      <c r="M100" s="47"/>
      <c r="N100" s="47"/>
      <c r="O100" s="47"/>
      <c r="P100" s="28"/>
      <c r="Q100" s="28"/>
      <c r="R100" s="28"/>
      <c r="S100" s="28"/>
      <c r="T100" s="28"/>
      <c r="U100" s="28"/>
      <c r="V100" s="28"/>
    </row>
    <row r="101" spans="3:23" ht="15" customHeight="1" x14ac:dyDescent="0.2">
      <c r="C101" s="47"/>
      <c r="D101" s="47"/>
      <c r="E101" s="47"/>
      <c r="F101" s="47"/>
      <c r="G101" s="47"/>
      <c r="H101" s="47"/>
      <c r="I101" s="47"/>
      <c r="J101" s="47"/>
      <c r="K101" s="47"/>
      <c r="L101" s="47"/>
      <c r="M101" s="47"/>
      <c r="N101" s="47"/>
      <c r="O101" s="47"/>
      <c r="P101" s="28"/>
      <c r="Q101" s="28"/>
      <c r="R101" s="28"/>
      <c r="S101" s="28"/>
      <c r="T101" s="28"/>
      <c r="U101" s="28"/>
      <c r="V101" s="28"/>
    </row>
    <row r="102" spans="3:23" ht="15" customHeight="1" x14ac:dyDescent="0.2">
      <c r="C102" s="47"/>
      <c r="D102" s="47"/>
      <c r="E102" s="47"/>
      <c r="F102" s="47"/>
      <c r="G102" s="47"/>
      <c r="H102" s="47"/>
      <c r="I102" s="47"/>
      <c r="J102" s="47"/>
      <c r="K102" s="47"/>
      <c r="L102" s="47"/>
      <c r="M102" s="47"/>
      <c r="N102" s="47"/>
      <c r="O102" s="47"/>
      <c r="P102" s="28"/>
      <c r="Q102" s="28"/>
      <c r="R102" s="28"/>
      <c r="S102" s="28"/>
      <c r="T102" s="28"/>
      <c r="U102" s="28"/>
      <c r="V102" s="28"/>
    </row>
    <row r="103" spans="3:23" ht="15" customHeight="1" x14ac:dyDescent="0.2">
      <c r="C103" s="47"/>
      <c r="D103" s="47"/>
      <c r="E103" s="47"/>
      <c r="F103" s="47"/>
      <c r="G103" s="47"/>
      <c r="H103" s="47"/>
      <c r="I103" s="47"/>
      <c r="J103" s="47"/>
      <c r="K103" s="47"/>
      <c r="L103" s="47"/>
      <c r="M103" s="47"/>
      <c r="N103" s="47"/>
      <c r="O103" s="47"/>
      <c r="P103" s="28"/>
      <c r="Q103" s="28"/>
      <c r="R103" s="28"/>
      <c r="S103" s="28"/>
      <c r="T103" s="28"/>
      <c r="U103" s="28"/>
      <c r="V103" s="28"/>
    </row>
    <row r="104" spans="3:23" ht="15" customHeight="1" x14ac:dyDescent="0.2">
      <c r="C104" s="47"/>
      <c r="D104" s="47"/>
      <c r="E104" s="47"/>
      <c r="F104" s="47"/>
      <c r="G104" s="47"/>
      <c r="H104" s="47"/>
      <c r="I104" s="47"/>
      <c r="J104" s="47"/>
      <c r="K104" s="47"/>
      <c r="L104" s="47"/>
      <c r="M104" s="47"/>
      <c r="N104" s="47"/>
      <c r="O104" s="47"/>
      <c r="P104" s="28"/>
      <c r="Q104" s="28"/>
      <c r="R104" s="28"/>
      <c r="S104" s="28"/>
      <c r="T104" s="28"/>
      <c r="U104" s="28"/>
      <c r="V104" s="28"/>
    </row>
    <row r="105" spans="3:23" ht="15" customHeight="1" x14ac:dyDescent="0.2">
      <c r="C105" s="47"/>
      <c r="D105" s="47"/>
      <c r="E105" s="47"/>
      <c r="F105" s="47"/>
      <c r="G105" s="47"/>
      <c r="H105" s="47"/>
      <c r="I105" s="47"/>
      <c r="J105" s="47"/>
      <c r="K105" s="47"/>
      <c r="L105" s="47"/>
      <c r="M105" s="47"/>
      <c r="N105" s="47"/>
      <c r="O105" s="47"/>
      <c r="P105" s="28"/>
      <c r="Q105" s="28"/>
      <c r="R105" s="28"/>
      <c r="S105" s="28"/>
      <c r="T105" s="28"/>
      <c r="U105" s="28"/>
      <c r="V105" s="28"/>
    </row>
    <row r="106" spans="3:23" ht="15" customHeight="1" x14ac:dyDescent="0.2">
      <c r="C106" s="47"/>
      <c r="D106" s="47"/>
      <c r="E106" s="47"/>
      <c r="F106" s="47"/>
      <c r="G106" s="47"/>
      <c r="H106" s="47"/>
      <c r="I106" s="47"/>
      <c r="J106" s="47"/>
      <c r="K106" s="47"/>
      <c r="L106" s="47"/>
      <c r="M106" s="47"/>
      <c r="N106" s="47"/>
      <c r="O106" s="47"/>
      <c r="P106" s="28"/>
      <c r="Q106" s="28"/>
      <c r="R106" s="28"/>
      <c r="S106" s="28"/>
      <c r="T106" s="28"/>
      <c r="U106" s="28"/>
      <c r="V106" s="28"/>
    </row>
    <row r="107" spans="3:23" ht="15" customHeight="1" x14ac:dyDescent="0.2">
      <c r="C107" s="47"/>
      <c r="D107" s="47"/>
      <c r="E107" s="47"/>
      <c r="F107" s="47"/>
      <c r="G107" s="47"/>
      <c r="H107" s="47"/>
      <c r="I107" s="47"/>
      <c r="J107" s="47"/>
      <c r="K107" s="47"/>
      <c r="L107" s="47"/>
      <c r="M107" s="47"/>
      <c r="N107" s="47"/>
      <c r="O107" s="47"/>
      <c r="P107" s="28"/>
      <c r="Q107" s="28"/>
      <c r="R107" s="28"/>
      <c r="S107" s="28"/>
      <c r="T107" s="28"/>
      <c r="U107" s="28"/>
      <c r="V107" s="28"/>
    </row>
    <row r="108" spans="3:23" ht="30" customHeight="1" x14ac:dyDescent="0.2">
      <c r="C108" s="47"/>
      <c r="D108" s="47"/>
      <c r="E108" s="47"/>
      <c r="F108" s="47"/>
      <c r="G108" s="47"/>
      <c r="H108" s="47"/>
      <c r="I108" s="47"/>
      <c r="J108" s="47"/>
      <c r="K108" s="47"/>
      <c r="L108" s="47"/>
      <c r="M108" s="47"/>
      <c r="N108" s="47"/>
      <c r="O108" s="47"/>
      <c r="P108" s="28"/>
      <c r="Q108" s="28"/>
      <c r="R108" s="28"/>
      <c r="S108" s="28"/>
      <c r="T108" s="28"/>
      <c r="U108" s="28"/>
      <c r="V108" s="28"/>
      <c r="W108" s="28"/>
    </row>
    <row r="109" spans="3:23" ht="15" customHeight="1" x14ac:dyDescent="0.2">
      <c r="C109" s="47"/>
      <c r="D109" s="47"/>
      <c r="E109" s="47"/>
      <c r="F109" s="47"/>
      <c r="G109" s="47"/>
      <c r="H109" s="47"/>
      <c r="I109" s="47"/>
      <c r="J109" s="47"/>
      <c r="K109" s="47"/>
      <c r="L109" s="47"/>
      <c r="M109" s="47"/>
      <c r="N109" s="47"/>
      <c r="O109" s="47"/>
      <c r="P109" s="28"/>
      <c r="Q109" s="28"/>
      <c r="R109" s="28"/>
      <c r="S109" s="28"/>
      <c r="T109" s="28"/>
      <c r="U109" s="28"/>
      <c r="V109" s="28"/>
      <c r="W109" s="28"/>
    </row>
    <row r="110" spans="3:23" ht="15" customHeight="1" x14ac:dyDescent="0.2">
      <c r="C110" s="47"/>
      <c r="D110" s="47"/>
      <c r="E110" s="47"/>
      <c r="F110" s="47"/>
      <c r="G110" s="47"/>
      <c r="H110" s="47"/>
      <c r="I110" s="47"/>
      <c r="J110" s="47"/>
      <c r="K110" s="47"/>
      <c r="L110" s="47"/>
      <c r="M110" s="47"/>
      <c r="N110" s="47"/>
      <c r="O110" s="47"/>
      <c r="P110" s="28"/>
      <c r="Q110" s="28"/>
      <c r="R110" s="28"/>
      <c r="S110" s="28"/>
      <c r="T110" s="28"/>
      <c r="U110" s="28"/>
      <c r="V110" s="28"/>
      <c r="W110" s="28"/>
    </row>
    <row r="111" spans="3:23" ht="15" customHeight="1" x14ac:dyDescent="0.2">
      <c r="C111" s="47"/>
      <c r="D111" s="47"/>
      <c r="E111" s="47"/>
      <c r="F111" s="47"/>
      <c r="G111" s="47"/>
      <c r="H111" s="47"/>
      <c r="I111" s="47"/>
      <c r="J111" s="47"/>
      <c r="K111" s="47"/>
      <c r="L111" s="47"/>
      <c r="M111" s="47"/>
      <c r="N111" s="47"/>
      <c r="O111" s="47"/>
      <c r="P111" s="28"/>
      <c r="Q111" s="28"/>
      <c r="R111" s="28"/>
      <c r="S111" s="28"/>
      <c r="T111" s="28"/>
      <c r="U111" s="28"/>
      <c r="V111" s="28"/>
      <c r="W111" s="28"/>
    </row>
    <row r="112" spans="3:23" ht="15" customHeight="1" x14ac:dyDescent="0.2">
      <c r="C112" s="47"/>
      <c r="D112" s="47"/>
      <c r="E112" s="47"/>
      <c r="F112" s="47"/>
      <c r="G112" s="47"/>
      <c r="H112" s="47"/>
      <c r="I112" s="47"/>
      <c r="J112" s="47"/>
      <c r="K112" s="47"/>
      <c r="L112" s="47"/>
      <c r="M112" s="47"/>
      <c r="N112" s="47"/>
      <c r="O112" s="47"/>
      <c r="P112" s="28"/>
      <c r="Q112" s="28"/>
      <c r="R112" s="28"/>
      <c r="S112" s="28"/>
      <c r="T112" s="28"/>
      <c r="U112" s="28"/>
      <c r="V112" s="28"/>
      <c r="W112" s="28"/>
    </row>
    <row r="113" spans="3:71" ht="15" customHeight="1" x14ac:dyDescent="0.2">
      <c r="C113" s="47"/>
      <c r="D113" s="47"/>
      <c r="E113" s="47"/>
      <c r="F113" s="47"/>
      <c r="G113" s="47"/>
      <c r="H113" s="47"/>
      <c r="I113" s="47"/>
      <c r="J113" s="47"/>
      <c r="K113" s="47"/>
      <c r="L113" s="47"/>
      <c r="M113" s="47"/>
      <c r="N113" s="47"/>
      <c r="O113" s="47"/>
      <c r="P113" s="28"/>
      <c r="Q113" s="28"/>
      <c r="R113" s="28"/>
      <c r="S113" s="28"/>
      <c r="T113" s="28"/>
      <c r="U113" s="28"/>
      <c r="V113" s="28"/>
      <c r="W113" s="28"/>
    </row>
    <row r="114" spans="3:71" ht="15" customHeight="1" x14ac:dyDescent="0.2">
      <c r="C114" s="47"/>
      <c r="D114" s="47"/>
      <c r="E114" s="47"/>
      <c r="F114" s="47"/>
      <c r="G114" s="47"/>
      <c r="H114" s="47"/>
      <c r="I114" s="47"/>
      <c r="J114" s="47"/>
      <c r="K114" s="47"/>
      <c r="L114" s="47"/>
      <c r="M114" s="47"/>
      <c r="N114" s="47"/>
      <c r="O114" s="47"/>
      <c r="P114" s="28"/>
      <c r="Q114" s="28"/>
      <c r="R114" s="28"/>
      <c r="S114" s="28"/>
      <c r="T114" s="28"/>
      <c r="U114" s="28"/>
      <c r="V114" s="28"/>
      <c r="W114" s="28"/>
    </row>
    <row r="115" spans="3:71" ht="15" customHeight="1" x14ac:dyDescent="0.2">
      <c r="C115" s="47"/>
      <c r="D115" s="47"/>
      <c r="E115" s="47"/>
      <c r="F115" s="47"/>
      <c r="G115" s="47"/>
      <c r="H115" s="47"/>
      <c r="I115" s="47"/>
      <c r="J115" s="47"/>
      <c r="K115" s="47"/>
      <c r="L115" s="47"/>
      <c r="M115" s="47"/>
      <c r="N115" s="47"/>
      <c r="O115" s="47"/>
      <c r="P115" s="28"/>
      <c r="Q115" s="28"/>
      <c r="R115" s="28"/>
      <c r="S115" s="28"/>
      <c r="T115" s="28"/>
      <c r="U115" s="28"/>
      <c r="V115" s="28"/>
      <c r="W115" s="28"/>
    </row>
    <row r="116" spans="3:71" ht="15" customHeight="1" x14ac:dyDescent="0.2">
      <c r="C116" s="47"/>
      <c r="D116" s="47"/>
      <c r="E116" s="47"/>
      <c r="F116" s="47"/>
      <c r="G116" s="47"/>
      <c r="H116" s="47"/>
      <c r="I116" s="47"/>
      <c r="J116" s="47"/>
      <c r="K116" s="47"/>
      <c r="L116" s="47"/>
      <c r="M116" s="47"/>
      <c r="N116" s="47"/>
      <c r="O116" s="47"/>
      <c r="P116" s="28"/>
      <c r="Q116" s="28"/>
      <c r="R116" s="28"/>
      <c r="S116" s="28"/>
      <c r="T116" s="28"/>
      <c r="U116" s="28"/>
      <c r="V116" s="28"/>
      <c r="W116" s="28"/>
    </row>
    <row r="117" spans="3:71" ht="15" customHeight="1" x14ac:dyDescent="0.2">
      <c r="C117" s="47"/>
      <c r="D117" s="47"/>
      <c r="E117" s="47"/>
      <c r="F117" s="47"/>
      <c r="G117" s="47"/>
      <c r="H117" s="47"/>
      <c r="I117" s="47"/>
      <c r="J117" s="47"/>
      <c r="K117" s="47"/>
      <c r="L117" s="47"/>
      <c r="M117" s="47"/>
      <c r="N117" s="47"/>
      <c r="O117" s="47"/>
      <c r="P117" s="28"/>
      <c r="Q117" s="28"/>
      <c r="R117" s="28"/>
      <c r="S117" s="28"/>
      <c r="T117" s="28"/>
      <c r="U117" s="28"/>
      <c r="V117" s="28"/>
      <c r="W117" s="28"/>
    </row>
    <row r="118" spans="3:71" ht="15" customHeight="1" x14ac:dyDescent="0.2">
      <c r="C118" s="47"/>
      <c r="D118" s="47"/>
      <c r="E118" s="47"/>
      <c r="F118" s="47"/>
      <c r="G118" s="47"/>
      <c r="H118" s="47"/>
      <c r="I118" s="47"/>
      <c r="J118" s="47"/>
      <c r="K118" s="47"/>
      <c r="L118" s="47"/>
      <c r="M118" s="47"/>
      <c r="N118" s="47"/>
      <c r="O118" s="47"/>
      <c r="P118" s="28"/>
      <c r="Q118" s="28"/>
      <c r="R118" s="28"/>
      <c r="S118" s="28"/>
      <c r="T118" s="28"/>
      <c r="U118" s="28"/>
      <c r="V118" s="28"/>
      <c r="W118" s="28"/>
    </row>
    <row r="119" spans="3:71" ht="15" customHeight="1" x14ac:dyDescent="0.2">
      <c r="C119" s="47"/>
      <c r="D119" s="47"/>
      <c r="E119" s="47"/>
      <c r="F119" s="47"/>
      <c r="G119" s="47"/>
      <c r="H119" s="47"/>
      <c r="I119" s="47"/>
      <c r="J119" s="47"/>
      <c r="K119" s="47"/>
      <c r="L119" s="47"/>
      <c r="M119" s="47"/>
      <c r="N119" s="47"/>
      <c r="O119" s="47"/>
      <c r="P119" s="28"/>
      <c r="Q119" s="28"/>
      <c r="R119" s="28"/>
      <c r="S119" s="28"/>
      <c r="T119" s="28"/>
      <c r="U119" s="28"/>
      <c r="V119" s="28"/>
      <c r="W119" s="28"/>
    </row>
    <row r="120" spans="3:71" ht="15" customHeight="1" x14ac:dyDescent="0.2">
      <c r="C120" s="47"/>
      <c r="D120" s="47"/>
      <c r="E120" s="47"/>
      <c r="F120" s="47"/>
      <c r="G120" s="47"/>
      <c r="H120" s="47"/>
      <c r="I120" s="47"/>
      <c r="J120" s="47"/>
      <c r="K120" s="47"/>
      <c r="L120" s="47"/>
      <c r="M120" s="47"/>
      <c r="N120" s="47"/>
      <c r="O120" s="47"/>
      <c r="P120" s="28"/>
      <c r="Q120" s="28"/>
      <c r="R120" s="28"/>
      <c r="S120" s="28"/>
      <c r="T120" s="28"/>
      <c r="U120" s="28"/>
      <c r="V120" s="28"/>
      <c r="W120" s="28"/>
    </row>
    <row r="121" spans="3:71" ht="15" customHeight="1" x14ac:dyDescent="0.2">
      <c r="C121" s="47"/>
      <c r="D121" s="47"/>
      <c r="E121" s="47"/>
      <c r="F121" s="47"/>
      <c r="G121" s="47"/>
      <c r="H121" s="47"/>
      <c r="I121" s="47"/>
      <c r="J121" s="47"/>
      <c r="K121" s="47"/>
      <c r="L121" s="47"/>
      <c r="M121" s="47"/>
      <c r="N121" s="47"/>
      <c r="O121" s="47"/>
      <c r="P121" s="28"/>
      <c r="Q121" s="28"/>
      <c r="R121" s="28"/>
      <c r="S121" s="28"/>
      <c r="T121" s="28"/>
      <c r="U121" s="28"/>
      <c r="V121" s="28"/>
      <c r="W121" s="28"/>
    </row>
    <row r="122" spans="3:71" ht="15" customHeight="1" x14ac:dyDescent="0.2">
      <c r="C122" s="47"/>
      <c r="D122" s="47"/>
      <c r="E122" s="47"/>
      <c r="F122" s="47"/>
      <c r="G122" s="47"/>
      <c r="H122" s="47"/>
      <c r="I122" s="47"/>
      <c r="J122" s="47"/>
      <c r="K122" s="47"/>
      <c r="L122" s="47"/>
      <c r="M122" s="47"/>
      <c r="N122" s="47"/>
      <c r="O122" s="47"/>
      <c r="P122" s="28"/>
      <c r="Q122" s="28"/>
      <c r="R122" s="28"/>
      <c r="S122" s="28"/>
      <c r="T122" s="28"/>
      <c r="U122" s="28"/>
      <c r="V122" s="28"/>
      <c r="W122" s="28"/>
    </row>
    <row r="123" spans="3:71" ht="15" customHeight="1" x14ac:dyDescent="0.2">
      <c r="C123" s="47"/>
      <c r="D123" s="47"/>
      <c r="E123" s="47"/>
      <c r="F123" s="47"/>
      <c r="G123" s="47"/>
      <c r="H123" s="47"/>
      <c r="I123" s="47"/>
      <c r="J123" s="47"/>
      <c r="K123" s="47"/>
      <c r="L123" s="47"/>
      <c r="M123" s="47"/>
      <c r="N123" s="47"/>
      <c r="O123" s="47"/>
      <c r="P123" s="28"/>
      <c r="Q123" s="28"/>
      <c r="R123" s="28"/>
      <c r="S123" s="28"/>
      <c r="T123" s="28"/>
      <c r="U123" s="28"/>
      <c r="V123" s="28"/>
    </row>
    <row r="124" spans="3:71" ht="15" customHeight="1" x14ac:dyDescent="0.2">
      <c r="C124" s="47"/>
      <c r="D124" s="47"/>
      <c r="E124" s="47"/>
      <c r="F124" s="47"/>
      <c r="G124" s="47"/>
      <c r="H124" s="47"/>
      <c r="I124" s="47"/>
      <c r="J124" s="47"/>
      <c r="K124" s="47"/>
      <c r="L124" s="47"/>
      <c r="M124" s="47"/>
      <c r="N124" s="47"/>
      <c r="O124" s="47"/>
      <c r="P124" s="28"/>
      <c r="Q124" s="28"/>
      <c r="R124" s="28"/>
      <c r="S124" s="28"/>
      <c r="T124" s="28"/>
      <c r="U124" s="28"/>
      <c r="V124" s="28"/>
    </row>
    <row r="125" spans="3:71" ht="15" customHeight="1" x14ac:dyDescent="0.2">
      <c r="C125" s="47"/>
      <c r="D125" s="47"/>
      <c r="E125" s="47"/>
      <c r="F125" s="47"/>
      <c r="G125" s="47"/>
      <c r="H125" s="47"/>
      <c r="I125" s="47"/>
      <c r="J125" s="47"/>
      <c r="K125" s="47"/>
      <c r="L125" s="47"/>
      <c r="M125" s="47"/>
      <c r="N125" s="47"/>
      <c r="O125" s="47"/>
      <c r="P125" s="28"/>
      <c r="Q125" s="28"/>
      <c r="R125" s="28"/>
      <c r="S125" s="28"/>
      <c r="T125" s="28"/>
      <c r="U125" s="28"/>
      <c r="V125" s="28"/>
    </row>
    <row r="126" spans="3:71" ht="15" customHeight="1" x14ac:dyDescent="0.2">
      <c r="C126" s="47"/>
      <c r="D126" s="47"/>
      <c r="E126" s="47"/>
      <c r="F126" s="47"/>
      <c r="G126" s="47"/>
      <c r="H126" s="47"/>
      <c r="I126" s="47"/>
      <c r="J126" s="47"/>
      <c r="K126" s="47"/>
      <c r="L126" s="47"/>
      <c r="M126" s="47"/>
      <c r="N126" s="47"/>
      <c r="O126" s="47"/>
      <c r="P126" s="28"/>
      <c r="Q126" s="28"/>
      <c r="R126" s="28"/>
      <c r="S126" s="28"/>
      <c r="T126" s="28"/>
      <c r="U126" s="28"/>
      <c r="V126" s="28"/>
    </row>
    <row r="127" spans="3:71" ht="15" customHeight="1" x14ac:dyDescent="0.2">
      <c r="C127" s="47"/>
      <c r="D127" s="47"/>
      <c r="E127" s="47"/>
      <c r="F127" s="47"/>
      <c r="G127" s="47"/>
      <c r="H127" s="47"/>
      <c r="I127" s="47"/>
      <c r="J127" s="47"/>
      <c r="K127" s="47"/>
      <c r="L127" s="47"/>
      <c r="M127" s="47"/>
      <c r="N127" s="47"/>
      <c r="O127" s="47"/>
    </row>
    <row r="128" spans="3:71" s="31" customFormat="1" ht="30" customHeight="1" x14ac:dyDescent="0.2">
      <c r="C128" s="47"/>
      <c r="D128" s="47"/>
      <c r="E128" s="47"/>
      <c r="F128" s="47"/>
      <c r="G128" s="47"/>
      <c r="H128" s="47"/>
      <c r="I128" s="47"/>
      <c r="J128" s="47"/>
      <c r="K128" s="47"/>
      <c r="L128" s="47"/>
      <c r="M128" s="47"/>
      <c r="N128" s="47"/>
      <c r="O128" s="47"/>
      <c r="P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row>
    <row r="129" spans="3:71" ht="30" customHeight="1" x14ac:dyDescent="0.2">
      <c r="C129" s="47"/>
      <c r="D129" s="47"/>
      <c r="E129" s="47"/>
      <c r="F129" s="47"/>
      <c r="G129" s="47"/>
      <c r="H129" s="47"/>
      <c r="I129" s="47"/>
      <c r="J129" s="47"/>
      <c r="K129" s="47"/>
      <c r="L129" s="47"/>
      <c r="M129" s="47"/>
      <c r="N129" s="47"/>
      <c r="O129" s="47"/>
      <c r="P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row>
    <row r="130" spans="3:71" ht="15" customHeight="1" x14ac:dyDescent="0.2">
      <c r="C130" s="47"/>
      <c r="D130" s="47"/>
      <c r="E130" s="47"/>
      <c r="F130" s="47"/>
      <c r="G130" s="47"/>
      <c r="H130" s="47"/>
      <c r="I130" s="47"/>
      <c r="J130" s="47"/>
      <c r="K130" s="47"/>
      <c r="L130" s="47"/>
      <c r="M130" s="47"/>
      <c r="N130" s="47"/>
      <c r="O130" s="47"/>
      <c r="P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row>
    <row r="131" spans="3:71" ht="15" customHeight="1" x14ac:dyDescent="0.2">
      <c r="C131" s="47"/>
      <c r="D131" s="47"/>
      <c r="E131" s="47"/>
      <c r="F131" s="47"/>
      <c r="G131" s="47"/>
      <c r="H131" s="47"/>
      <c r="I131" s="47"/>
      <c r="J131" s="47"/>
      <c r="K131" s="47"/>
      <c r="L131" s="47"/>
      <c r="M131" s="47"/>
      <c r="N131" s="47"/>
      <c r="O131" s="47"/>
      <c r="P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row>
    <row r="132" spans="3:71" ht="15" customHeight="1" x14ac:dyDescent="0.2">
      <c r="C132" s="47"/>
      <c r="D132" s="47"/>
      <c r="E132" s="47"/>
      <c r="F132" s="47"/>
      <c r="G132" s="47"/>
      <c r="H132" s="47"/>
      <c r="I132" s="47"/>
      <c r="J132" s="47"/>
      <c r="K132" s="47"/>
      <c r="L132" s="47"/>
      <c r="M132" s="47"/>
      <c r="N132" s="47"/>
      <c r="O132" s="47"/>
      <c r="P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row>
    <row r="133" spans="3:71" ht="15" customHeight="1" x14ac:dyDescent="0.2">
      <c r="C133" s="47"/>
      <c r="D133" s="47"/>
      <c r="E133" s="47"/>
      <c r="F133" s="47"/>
      <c r="G133" s="47"/>
      <c r="H133" s="47"/>
      <c r="I133" s="47"/>
      <c r="J133" s="47"/>
      <c r="K133" s="47"/>
      <c r="L133" s="47"/>
      <c r="M133" s="47"/>
      <c r="N133" s="47"/>
      <c r="O133" s="47"/>
      <c r="P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row>
    <row r="134" spans="3:71" ht="15" customHeight="1" x14ac:dyDescent="0.2">
      <c r="C134" s="47"/>
      <c r="D134" s="47"/>
      <c r="E134" s="47"/>
      <c r="F134" s="47"/>
      <c r="G134" s="47"/>
      <c r="H134" s="47"/>
      <c r="I134" s="47"/>
      <c r="J134" s="47"/>
      <c r="K134" s="47"/>
      <c r="L134" s="47"/>
      <c r="M134" s="47"/>
      <c r="N134" s="47"/>
      <c r="O134" s="47"/>
      <c r="P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row>
    <row r="135" spans="3:71" ht="15" customHeight="1" x14ac:dyDescent="0.2">
      <c r="C135" s="47"/>
      <c r="D135" s="47"/>
      <c r="E135" s="47"/>
      <c r="F135" s="47"/>
      <c r="G135" s="47"/>
      <c r="H135" s="47"/>
      <c r="I135" s="47"/>
      <c r="J135" s="47"/>
      <c r="K135" s="47"/>
      <c r="L135" s="47"/>
      <c r="M135" s="47"/>
      <c r="N135" s="47"/>
      <c r="O135" s="47"/>
      <c r="P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row>
    <row r="136" spans="3:71" ht="15" customHeight="1" x14ac:dyDescent="0.2">
      <c r="C136" s="47"/>
      <c r="D136" s="47"/>
      <c r="E136" s="47"/>
      <c r="F136" s="47"/>
      <c r="G136" s="47"/>
      <c r="H136" s="47"/>
      <c r="I136" s="47"/>
      <c r="J136" s="47"/>
      <c r="K136" s="47"/>
      <c r="L136" s="47"/>
      <c r="M136" s="47"/>
      <c r="N136" s="47"/>
      <c r="O136" s="47"/>
      <c r="P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row>
    <row r="137" spans="3:71" ht="15" customHeight="1" x14ac:dyDescent="0.2">
      <c r="C137" s="47"/>
      <c r="D137" s="47"/>
      <c r="E137" s="47"/>
      <c r="F137" s="47"/>
      <c r="G137" s="47"/>
      <c r="H137" s="47"/>
      <c r="I137" s="47"/>
      <c r="J137" s="47"/>
      <c r="K137" s="47"/>
      <c r="L137" s="47"/>
      <c r="M137" s="47"/>
      <c r="N137" s="47"/>
      <c r="O137" s="47"/>
      <c r="P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row>
    <row r="138" spans="3:71" ht="15" customHeight="1" x14ac:dyDescent="0.2">
      <c r="C138" s="47"/>
      <c r="D138" s="47"/>
      <c r="E138" s="47"/>
      <c r="F138" s="47"/>
      <c r="G138" s="47"/>
      <c r="H138" s="47"/>
      <c r="I138" s="47"/>
      <c r="J138" s="47"/>
      <c r="K138" s="47"/>
      <c r="L138" s="47"/>
      <c r="M138" s="47"/>
      <c r="N138" s="47"/>
      <c r="O138" s="47"/>
      <c r="P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row>
    <row r="139" spans="3:71" ht="15" customHeight="1" x14ac:dyDescent="0.2">
      <c r="C139" s="47"/>
      <c r="D139" s="47"/>
      <c r="E139" s="47"/>
      <c r="F139" s="47"/>
      <c r="G139" s="47"/>
      <c r="H139" s="47"/>
      <c r="I139" s="47"/>
      <c r="J139" s="47"/>
      <c r="K139" s="47"/>
      <c r="L139" s="47"/>
      <c r="M139" s="47"/>
      <c r="N139" s="47"/>
      <c r="O139" s="47"/>
      <c r="P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row>
    <row r="140" spans="3:71" ht="15" customHeight="1" x14ac:dyDescent="0.2">
      <c r="C140" s="47"/>
      <c r="D140" s="47"/>
      <c r="E140" s="47"/>
      <c r="F140" s="47"/>
      <c r="G140" s="47"/>
      <c r="H140" s="47"/>
      <c r="I140" s="47"/>
      <c r="J140" s="47"/>
      <c r="K140" s="47"/>
      <c r="L140" s="47"/>
      <c r="M140" s="47"/>
      <c r="N140" s="47"/>
      <c r="O140" s="47"/>
      <c r="P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row>
    <row r="141" spans="3:71" ht="15" customHeight="1" x14ac:dyDescent="0.2">
      <c r="C141" s="47"/>
      <c r="D141" s="47"/>
      <c r="E141" s="47"/>
      <c r="F141" s="47"/>
      <c r="G141" s="47"/>
      <c r="H141" s="47"/>
      <c r="I141" s="47"/>
      <c r="J141" s="47"/>
      <c r="K141" s="47"/>
      <c r="L141" s="47"/>
      <c r="M141" s="47"/>
      <c r="N141" s="47"/>
      <c r="O141" s="47"/>
      <c r="P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row>
    <row r="142" spans="3:71" ht="15" customHeight="1" x14ac:dyDescent="0.2">
      <c r="C142" s="47"/>
      <c r="D142" s="47"/>
      <c r="E142" s="47"/>
      <c r="F142" s="47"/>
      <c r="G142" s="47"/>
      <c r="H142" s="47"/>
      <c r="I142" s="47"/>
      <c r="J142" s="47"/>
      <c r="K142" s="47"/>
      <c r="L142" s="47"/>
      <c r="M142" s="47"/>
      <c r="N142" s="47"/>
      <c r="O142" s="47"/>
      <c r="P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row>
    <row r="143" spans="3:71" ht="15" customHeight="1" x14ac:dyDescent="0.2">
      <c r="C143" s="47"/>
      <c r="D143" s="47"/>
      <c r="E143" s="47"/>
      <c r="F143" s="47"/>
      <c r="G143" s="47"/>
      <c r="H143" s="47"/>
      <c r="I143" s="47"/>
      <c r="J143" s="47"/>
      <c r="K143" s="47"/>
      <c r="L143" s="47"/>
      <c r="M143" s="47"/>
      <c r="N143" s="47"/>
      <c r="O143" s="47"/>
      <c r="P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row>
    <row r="144" spans="3:71" ht="15" customHeight="1" x14ac:dyDescent="0.2">
      <c r="C144" s="47"/>
      <c r="D144" s="47"/>
      <c r="E144" s="47"/>
      <c r="F144" s="47"/>
      <c r="G144" s="47"/>
      <c r="H144" s="47"/>
      <c r="I144" s="47"/>
      <c r="J144" s="47"/>
      <c r="K144" s="47"/>
      <c r="L144" s="47"/>
      <c r="M144" s="47"/>
      <c r="N144" s="47"/>
      <c r="O144" s="47"/>
      <c r="P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row>
    <row r="145" spans="3:71" ht="15" customHeight="1" x14ac:dyDescent="0.2">
      <c r="C145" s="47"/>
      <c r="D145" s="47"/>
      <c r="E145" s="47"/>
      <c r="F145" s="47"/>
      <c r="G145" s="47"/>
      <c r="H145" s="47"/>
      <c r="I145" s="47"/>
      <c r="J145" s="47"/>
      <c r="K145" s="47"/>
      <c r="L145" s="47"/>
      <c r="M145" s="47"/>
      <c r="N145" s="47"/>
      <c r="O145" s="47"/>
      <c r="P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row>
    <row r="146" spans="3:71" ht="15" customHeight="1" x14ac:dyDescent="0.2">
      <c r="C146" s="47"/>
      <c r="D146" s="47"/>
      <c r="E146" s="47"/>
      <c r="F146" s="47"/>
      <c r="G146" s="47"/>
      <c r="H146" s="47"/>
      <c r="I146" s="47"/>
      <c r="J146" s="47"/>
      <c r="K146" s="47"/>
      <c r="L146" s="47"/>
      <c r="M146" s="47"/>
      <c r="N146" s="47"/>
      <c r="O146" s="47"/>
      <c r="P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row>
    <row r="147" spans="3:71" ht="15" customHeight="1" x14ac:dyDescent="0.2">
      <c r="C147" s="47"/>
      <c r="D147" s="47"/>
      <c r="E147" s="47"/>
      <c r="F147" s="47"/>
      <c r="G147" s="47"/>
      <c r="H147" s="47"/>
      <c r="I147" s="47"/>
      <c r="J147" s="47"/>
      <c r="K147" s="47"/>
      <c r="L147" s="47"/>
      <c r="M147" s="47"/>
      <c r="N147" s="47"/>
      <c r="O147" s="47"/>
      <c r="P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row>
    <row r="148" spans="3:71" ht="15" customHeight="1" x14ac:dyDescent="0.2">
      <c r="C148" s="47"/>
      <c r="D148" s="47"/>
      <c r="E148" s="47"/>
      <c r="F148" s="47"/>
      <c r="G148" s="47"/>
      <c r="H148" s="47"/>
      <c r="I148" s="47"/>
      <c r="J148" s="47"/>
      <c r="K148" s="47"/>
      <c r="L148" s="47"/>
      <c r="M148" s="47"/>
      <c r="N148" s="47"/>
      <c r="O148" s="47"/>
      <c r="P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row>
    <row r="149" spans="3:71" ht="15" customHeight="1" x14ac:dyDescent="0.2">
      <c r="C149" s="47"/>
      <c r="D149" s="47"/>
      <c r="E149" s="47"/>
      <c r="F149" s="47"/>
      <c r="G149" s="47"/>
      <c r="H149" s="47"/>
      <c r="I149" s="47"/>
      <c r="J149" s="47"/>
      <c r="K149" s="47"/>
      <c r="L149" s="47"/>
      <c r="M149" s="47"/>
      <c r="N149" s="47"/>
      <c r="O149" s="47"/>
      <c r="P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row>
    <row r="150" spans="3:71" ht="15" customHeight="1" x14ac:dyDescent="0.2">
      <c r="C150" s="47"/>
      <c r="D150" s="47"/>
      <c r="E150" s="47"/>
      <c r="F150" s="47"/>
      <c r="G150" s="47"/>
      <c r="H150" s="47"/>
      <c r="I150" s="47"/>
      <c r="J150" s="47"/>
      <c r="K150" s="47"/>
      <c r="L150" s="47"/>
      <c r="M150" s="47"/>
      <c r="N150" s="47"/>
      <c r="O150" s="47"/>
      <c r="P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row>
    <row r="151" spans="3:71" ht="15" customHeight="1" x14ac:dyDescent="0.2">
      <c r="C151" s="47"/>
      <c r="D151" s="47"/>
      <c r="E151" s="47"/>
      <c r="F151" s="47"/>
      <c r="G151" s="47"/>
      <c r="H151" s="47"/>
      <c r="I151" s="47"/>
      <c r="J151" s="47"/>
      <c r="K151" s="47"/>
      <c r="L151" s="47"/>
      <c r="M151" s="47"/>
      <c r="N151" s="47"/>
      <c r="O151" s="47"/>
      <c r="P151" s="30"/>
      <c r="Q151" s="30"/>
      <c r="R151" s="30"/>
      <c r="S151" s="30"/>
      <c r="T151" s="30"/>
      <c r="U151" s="30"/>
      <c r="V151" s="30"/>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row>
    <row r="152" spans="3:71" ht="15" customHeight="1" x14ac:dyDescent="0.25">
      <c r="C152" s="47"/>
      <c r="D152" s="47"/>
      <c r="E152" s="47"/>
      <c r="F152" s="47"/>
      <c r="G152" s="47"/>
      <c r="H152" s="47"/>
      <c r="I152" s="47"/>
      <c r="J152" s="47"/>
      <c r="K152" s="47"/>
      <c r="L152" s="47"/>
      <c r="M152" s="47"/>
      <c r="N152" s="47"/>
      <c r="O152" s="47"/>
      <c r="P152" s="33" t="s">
        <v>24</v>
      </c>
      <c r="Q152" s="32"/>
      <c r="R152" s="148" t="s">
        <v>21</v>
      </c>
      <c r="S152" s="148"/>
      <c r="T152" s="148"/>
      <c r="U152" s="149"/>
      <c r="V152" s="33" t="s">
        <v>22</v>
      </c>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row>
    <row r="153" spans="3:71" ht="15" customHeight="1" x14ac:dyDescent="0.25">
      <c r="C153" s="47"/>
      <c r="D153" s="47"/>
      <c r="E153" s="47"/>
      <c r="F153" s="47"/>
      <c r="G153" s="47"/>
      <c r="H153" s="47"/>
      <c r="I153" s="47"/>
      <c r="J153" s="47"/>
      <c r="K153" s="47"/>
      <c r="L153" s="47"/>
      <c r="M153" s="47"/>
      <c r="N153" s="47"/>
      <c r="O153" s="47"/>
      <c r="P153" s="33" t="s">
        <v>23</v>
      </c>
      <c r="Q153" s="32"/>
      <c r="R153" s="148" t="s">
        <v>25</v>
      </c>
      <c r="S153" s="148"/>
      <c r="T153" s="148"/>
      <c r="U153" s="149"/>
      <c r="V153" s="33" t="s">
        <v>26</v>
      </c>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3:71" ht="15" customHeight="1" thickBot="1" x14ac:dyDescent="0.25">
      <c r="C154" s="47"/>
      <c r="D154" s="47"/>
      <c r="E154" s="47"/>
      <c r="F154" s="47"/>
      <c r="G154" s="47"/>
      <c r="H154" s="47"/>
      <c r="I154" s="47"/>
      <c r="J154" s="47"/>
      <c r="K154" s="47"/>
      <c r="L154" s="47"/>
      <c r="M154" s="47"/>
      <c r="N154" s="47"/>
      <c r="O154" s="47"/>
      <c r="P154" s="25"/>
      <c r="Q154" s="25"/>
      <c r="R154" s="29"/>
      <c r="S154" s="29"/>
      <c r="T154" s="29"/>
      <c r="U154" s="29"/>
      <c r="V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row>
    <row r="155" spans="3:71" ht="15" customHeight="1" x14ac:dyDescent="0.25">
      <c r="C155" s="47"/>
      <c r="D155" s="47"/>
      <c r="E155" s="47"/>
      <c r="F155" s="47"/>
      <c r="G155" s="47"/>
      <c r="H155" s="47"/>
      <c r="I155" s="47"/>
      <c r="J155" s="47"/>
      <c r="K155" s="47"/>
      <c r="L155" s="47"/>
      <c r="M155" s="47"/>
      <c r="N155" s="47"/>
      <c r="O155" s="47"/>
      <c r="P155" s="37" t="s">
        <v>30</v>
      </c>
      <c r="Q155" s="25"/>
      <c r="R155" s="35"/>
      <c r="S155" s="36" t="s">
        <v>27</v>
      </c>
      <c r="T155" s="36" t="s">
        <v>28</v>
      </c>
      <c r="U155" s="36" t="s">
        <v>29</v>
      </c>
      <c r="V155" s="37" t="s">
        <v>30</v>
      </c>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row>
    <row r="156" spans="3:71" ht="15" customHeight="1" x14ac:dyDescent="0.25">
      <c r="C156" s="47"/>
      <c r="D156" s="47"/>
      <c r="E156" s="47"/>
      <c r="F156" s="47"/>
      <c r="G156" s="47"/>
      <c r="H156" s="47"/>
      <c r="I156" s="47"/>
      <c r="J156" s="47"/>
      <c r="K156" s="47"/>
      <c r="L156" s="47"/>
      <c r="M156" s="47"/>
      <c r="N156" s="47"/>
      <c r="O156" s="47"/>
      <c r="P156" s="40">
        <v>2.69</v>
      </c>
      <c r="Q156" s="25"/>
      <c r="R156" s="38">
        <v>1</v>
      </c>
      <c r="S156" s="39">
        <v>2.89</v>
      </c>
      <c r="T156" s="39">
        <v>1.98</v>
      </c>
      <c r="U156" s="39">
        <v>2.31</v>
      </c>
      <c r="V156" s="40">
        <v>4.87</v>
      </c>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row>
    <row r="157" spans="3:71" ht="15" customHeight="1" x14ac:dyDescent="0.25">
      <c r="C157" s="47"/>
      <c r="D157" s="47"/>
      <c r="E157" s="47"/>
      <c r="F157" s="47"/>
      <c r="G157" s="47"/>
      <c r="H157" s="47"/>
      <c r="I157" s="47"/>
      <c r="J157" s="47"/>
      <c r="K157" s="47"/>
      <c r="L157" s="47"/>
      <c r="M157" s="47"/>
      <c r="N157" s="47"/>
      <c r="O157" s="47"/>
      <c r="P157" s="40">
        <v>2.66</v>
      </c>
      <c r="Q157" s="25"/>
      <c r="R157" s="38">
        <v>2</v>
      </c>
      <c r="S157" s="39">
        <v>3.16</v>
      </c>
      <c r="T157" s="39">
        <v>2.15</v>
      </c>
      <c r="U157" s="39">
        <v>2.4</v>
      </c>
      <c r="V157" s="40">
        <v>5.2</v>
      </c>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row>
    <row r="158" spans="3:71" ht="15" customHeight="1" x14ac:dyDescent="0.25">
      <c r="C158" s="47"/>
      <c r="D158" s="47"/>
      <c r="E158" s="47"/>
      <c r="F158" s="47"/>
      <c r="G158" s="47"/>
      <c r="H158" s="47"/>
      <c r="I158" s="47"/>
      <c r="J158" s="47"/>
      <c r="K158" s="47"/>
      <c r="L158" s="47"/>
      <c r="M158" s="47"/>
      <c r="N158" s="47"/>
      <c r="O158" s="47"/>
      <c r="P158" s="40">
        <v>2.36</v>
      </c>
      <c r="Q158" s="25"/>
      <c r="R158" s="38">
        <v>3</v>
      </c>
      <c r="S158" s="39">
        <v>2.2400000000000002</v>
      </c>
      <c r="T158" s="39">
        <v>1.6</v>
      </c>
      <c r="U158" s="39">
        <v>1.92</v>
      </c>
      <c r="V158" s="40">
        <v>4.1399999999999997</v>
      </c>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row>
    <row r="159" spans="3:71" ht="15" customHeight="1" x14ac:dyDescent="0.25">
      <c r="C159" s="47"/>
      <c r="D159" s="47"/>
      <c r="E159" s="47"/>
      <c r="F159" s="47"/>
      <c r="G159" s="47"/>
      <c r="H159" s="47"/>
      <c r="I159" s="47"/>
      <c r="J159" s="47"/>
      <c r="K159" s="47"/>
      <c r="L159" s="47"/>
      <c r="M159" s="47"/>
      <c r="N159" s="47"/>
      <c r="O159" s="47"/>
      <c r="P159" s="40">
        <v>2.2599999999999998</v>
      </c>
      <c r="Q159" s="25"/>
      <c r="R159" s="38">
        <v>4</v>
      </c>
      <c r="S159" s="39">
        <v>2.93</v>
      </c>
      <c r="T159" s="39">
        <v>2.08</v>
      </c>
      <c r="U159" s="39">
        <v>2.23</v>
      </c>
      <c r="V159" s="40">
        <v>5.0199999999999996</v>
      </c>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row>
    <row r="160" spans="3:71" ht="15" customHeight="1" x14ac:dyDescent="0.25">
      <c r="C160" s="47"/>
      <c r="D160" s="47"/>
      <c r="E160" s="47"/>
      <c r="F160" s="47"/>
      <c r="G160" s="47"/>
      <c r="H160" s="47"/>
      <c r="I160" s="47"/>
      <c r="J160" s="47"/>
      <c r="K160" s="47"/>
      <c r="L160" s="47"/>
      <c r="M160" s="47"/>
      <c r="N160" s="47"/>
      <c r="O160" s="47"/>
      <c r="P160" s="40">
        <v>1.68</v>
      </c>
      <c r="Q160" s="25"/>
      <c r="R160" s="38">
        <v>5</v>
      </c>
      <c r="S160" s="39">
        <v>1.32</v>
      </c>
      <c r="T160" s="39">
        <v>1.1200000000000001</v>
      </c>
      <c r="U160" s="39">
        <v>1.4</v>
      </c>
      <c r="V160" s="40">
        <v>3.06</v>
      </c>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row>
    <row r="161" spans="3:71" ht="15" customHeight="1" x14ac:dyDescent="0.25">
      <c r="C161" s="47"/>
      <c r="D161" s="47"/>
      <c r="E161" s="47"/>
      <c r="F161" s="47"/>
      <c r="G161" s="47"/>
      <c r="H161" s="47"/>
      <c r="I161" s="47"/>
      <c r="J161" s="47"/>
      <c r="K161" s="47"/>
      <c r="L161" s="47"/>
      <c r="M161" s="47"/>
      <c r="N161" s="47"/>
      <c r="O161" s="47"/>
      <c r="P161" s="40">
        <v>1.58</v>
      </c>
      <c r="Q161" s="25"/>
      <c r="R161" s="38">
        <v>6</v>
      </c>
      <c r="S161" s="39">
        <v>2.14</v>
      </c>
      <c r="T161" s="39">
        <v>1.82</v>
      </c>
      <c r="U161" s="39">
        <v>2</v>
      </c>
      <c r="V161" s="40">
        <v>4.46</v>
      </c>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row>
    <row r="162" spans="3:71" ht="15" customHeight="1" x14ac:dyDescent="0.25">
      <c r="C162" s="47"/>
      <c r="D162" s="47"/>
      <c r="E162" s="47"/>
      <c r="F162" s="47"/>
      <c r="G162" s="47"/>
      <c r="H162" s="47"/>
      <c r="I162" s="47"/>
      <c r="J162" s="47"/>
      <c r="K162" s="47"/>
      <c r="L162" s="47"/>
      <c r="M162" s="47"/>
      <c r="N162" s="47"/>
      <c r="O162" s="47"/>
      <c r="P162" s="40">
        <v>0.78</v>
      </c>
      <c r="Q162" s="25"/>
      <c r="R162" s="38">
        <v>7</v>
      </c>
      <c r="S162" s="39">
        <v>0.54</v>
      </c>
      <c r="T162" s="39">
        <v>0.55000000000000004</v>
      </c>
      <c r="U162" s="39">
        <v>0.78</v>
      </c>
      <c r="V162" s="40">
        <v>1.8</v>
      </c>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row>
    <row r="163" spans="3:71" ht="15" customHeight="1" x14ac:dyDescent="0.25">
      <c r="C163" s="47"/>
      <c r="D163" s="47"/>
      <c r="E163" s="47"/>
      <c r="F163" s="47"/>
      <c r="G163" s="47"/>
      <c r="H163" s="47"/>
      <c r="I163" s="47"/>
      <c r="J163" s="47"/>
      <c r="K163" s="47"/>
      <c r="L163" s="47"/>
      <c r="M163" s="47"/>
      <c r="N163" s="47"/>
      <c r="O163" s="47"/>
      <c r="P163" s="40">
        <v>0.74</v>
      </c>
      <c r="Q163" s="25"/>
      <c r="R163" s="38">
        <v>8</v>
      </c>
      <c r="S163" s="39">
        <v>1.33</v>
      </c>
      <c r="T163" s="39">
        <v>1.36</v>
      </c>
      <c r="U163" s="39">
        <v>1.48</v>
      </c>
      <c r="V163" s="40">
        <v>3.54</v>
      </c>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row>
    <row r="164" spans="3:71" ht="15" customHeight="1" x14ac:dyDescent="0.25">
      <c r="C164" s="47"/>
      <c r="D164" s="47"/>
      <c r="E164" s="47"/>
      <c r="F164" s="47"/>
      <c r="G164" s="47"/>
      <c r="H164" s="47"/>
      <c r="I164" s="47"/>
      <c r="J164" s="47"/>
      <c r="K164" s="47"/>
      <c r="L164" s="47"/>
      <c r="M164" s="47"/>
      <c r="N164" s="47"/>
      <c r="O164" s="47"/>
      <c r="P164" s="40">
        <v>0.1</v>
      </c>
      <c r="Q164" s="25"/>
      <c r="R164" s="38">
        <v>9</v>
      </c>
      <c r="S164" s="39">
        <v>0.02</v>
      </c>
      <c r="T164" s="39">
        <v>0.1</v>
      </c>
      <c r="U164" s="39">
        <v>0.19</v>
      </c>
      <c r="V164" s="40">
        <v>0.56000000000000005</v>
      </c>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row>
    <row r="165" spans="3:71" ht="15" customHeight="1" x14ac:dyDescent="0.25">
      <c r="C165" s="47"/>
      <c r="D165" s="47"/>
      <c r="E165" s="47"/>
      <c r="F165" s="47"/>
      <c r="G165" s="47"/>
      <c r="H165" s="47"/>
      <c r="I165" s="47"/>
      <c r="J165" s="47"/>
      <c r="K165" s="47"/>
      <c r="L165" s="47"/>
      <c r="M165" s="47"/>
      <c r="N165" s="47"/>
      <c r="O165" s="47"/>
      <c r="P165" s="40">
        <v>0.1</v>
      </c>
      <c r="Q165" s="25"/>
      <c r="R165" s="38">
        <v>10</v>
      </c>
      <c r="S165" s="39">
        <v>0.18</v>
      </c>
      <c r="T165" s="39">
        <v>0.71</v>
      </c>
      <c r="U165" s="39">
        <v>0.88</v>
      </c>
      <c r="V165" s="40">
        <v>2.2599999999999998</v>
      </c>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row>
    <row r="166" spans="3:71" ht="15" customHeight="1" x14ac:dyDescent="0.25">
      <c r="C166" s="47"/>
      <c r="D166" s="47"/>
      <c r="E166" s="47"/>
      <c r="F166" s="47"/>
      <c r="G166" s="47"/>
      <c r="H166" s="47"/>
      <c r="I166" s="47"/>
      <c r="J166" s="47"/>
      <c r="K166" s="47"/>
      <c r="L166" s="47"/>
      <c r="M166" s="47"/>
      <c r="N166" s="47"/>
      <c r="O166" s="47"/>
      <c r="P166" s="40">
        <v>0.15</v>
      </c>
      <c r="Q166" s="25"/>
      <c r="R166" s="38">
        <v>11</v>
      </c>
      <c r="S166" s="39">
        <v>0</v>
      </c>
      <c r="T166" s="39">
        <v>0</v>
      </c>
      <c r="U166" s="39">
        <v>0.03</v>
      </c>
      <c r="V166" s="40">
        <v>0.06</v>
      </c>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row>
    <row r="167" spans="3:71" ht="15" customHeight="1" x14ac:dyDescent="0.25">
      <c r="C167" s="47"/>
      <c r="D167" s="47"/>
      <c r="E167" s="47"/>
      <c r="F167" s="47"/>
      <c r="G167" s="47"/>
      <c r="H167" s="47"/>
      <c r="I167" s="47"/>
      <c r="J167" s="47"/>
      <c r="K167" s="47"/>
      <c r="L167" s="47"/>
      <c r="M167" s="47"/>
      <c r="N167" s="47"/>
      <c r="O167" s="47"/>
      <c r="P167" s="40">
        <v>0.13</v>
      </c>
      <c r="Q167" s="25"/>
      <c r="R167" s="38">
        <v>12</v>
      </c>
      <c r="S167" s="39">
        <v>0</v>
      </c>
      <c r="T167" s="39">
        <v>0.06</v>
      </c>
      <c r="U167" s="39">
        <v>0.32</v>
      </c>
      <c r="V167" s="40">
        <v>1.17</v>
      </c>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row>
    <row r="168" spans="3:71" ht="15" customHeight="1" x14ac:dyDescent="0.25">
      <c r="C168" s="47"/>
      <c r="D168" s="47"/>
      <c r="E168" s="47"/>
      <c r="F168" s="47"/>
      <c r="G168" s="47"/>
      <c r="H168" s="47"/>
      <c r="I168" s="47"/>
      <c r="J168" s="47"/>
      <c r="K168" s="47"/>
      <c r="L168" s="47"/>
      <c r="M168" s="47"/>
      <c r="N168" s="47"/>
      <c r="O168" s="47"/>
      <c r="P168" s="40">
        <v>0.15</v>
      </c>
      <c r="Q168" s="25"/>
      <c r="R168" s="38">
        <v>13</v>
      </c>
      <c r="S168" s="39">
        <v>0</v>
      </c>
      <c r="T168" s="39">
        <v>0</v>
      </c>
      <c r="U168" s="39">
        <v>0</v>
      </c>
      <c r="V168" s="40">
        <v>0.1</v>
      </c>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row>
    <row r="169" spans="3:71" ht="15" customHeight="1" thickBot="1" x14ac:dyDescent="0.3">
      <c r="C169" s="47"/>
      <c r="D169" s="47"/>
      <c r="E169" s="47"/>
      <c r="F169" s="47"/>
      <c r="G169" s="47"/>
      <c r="H169" s="47"/>
      <c r="I169" s="47"/>
      <c r="J169" s="47"/>
      <c r="K169" s="47"/>
      <c r="L169" s="47"/>
      <c r="M169" s="47"/>
      <c r="N169" s="47"/>
      <c r="O169" s="47"/>
      <c r="P169" s="43">
        <v>0.13</v>
      </c>
      <c r="Q169" s="25"/>
      <c r="R169" s="41">
        <v>14</v>
      </c>
      <c r="S169" s="42">
        <v>0</v>
      </c>
      <c r="T169" s="42">
        <v>0</v>
      </c>
      <c r="U169" s="42">
        <v>0</v>
      </c>
      <c r="V169" s="43">
        <v>0.22</v>
      </c>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row>
    <row r="170" spans="3:71" ht="15" customHeight="1" x14ac:dyDescent="0.2">
      <c r="C170" s="47"/>
      <c r="D170" s="47"/>
      <c r="E170" s="47"/>
      <c r="F170" s="47"/>
      <c r="G170" s="47"/>
      <c r="H170" s="47"/>
      <c r="I170" s="47"/>
      <c r="J170" s="47"/>
      <c r="K170" s="47"/>
      <c r="L170" s="47"/>
      <c r="M170" s="47"/>
      <c r="N170" s="47"/>
      <c r="O170" s="47"/>
      <c r="P170" s="25"/>
      <c r="Q170" s="25"/>
      <c r="R170" s="25"/>
      <c r="S170" s="25"/>
      <c r="T170" s="25"/>
      <c r="U170" s="25"/>
      <c r="V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row>
    <row r="171" spans="3:71" ht="15" customHeight="1" x14ac:dyDescent="0.2">
      <c r="C171" s="47"/>
      <c r="D171" s="47"/>
      <c r="E171" s="47"/>
      <c r="F171" s="47"/>
      <c r="G171" s="47"/>
      <c r="H171" s="47"/>
      <c r="I171" s="47"/>
      <c r="J171" s="47"/>
      <c r="K171" s="47"/>
      <c r="L171" s="47"/>
      <c r="M171" s="47"/>
      <c r="N171" s="47"/>
      <c r="O171" s="47"/>
      <c r="P171" s="25"/>
      <c r="Q171" s="25"/>
      <c r="R171" s="25"/>
      <c r="S171" s="25"/>
      <c r="T171" s="25"/>
      <c r="U171" s="25"/>
      <c r="V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row>
    <row r="172" spans="3:71" ht="15" customHeight="1" x14ac:dyDescent="0.25">
      <c r="C172" s="47"/>
      <c r="D172" s="47"/>
      <c r="E172" s="47"/>
      <c r="F172" s="47"/>
      <c r="G172" s="47"/>
      <c r="H172" s="47"/>
      <c r="I172" s="47"/>
      <c r="J172" s="47"/>
      <c r="K172" s="47"/>
      <c r="L172" s="47"/>
      <c r="M172" s="47"/>
      <c r="N172" s="47"/>
      <c r="O172" s="47"/>
      <c r="P172" s="33" t="s">
        <v>31</v>
      </c>
      <c r="Q172" s="25"/>
      <c r="R172" s="25"/>
      <c r="S172" s="148" t="s">
        <v>25</v>
      </c>
      <c r="T172" s="148"/>
      <c r="U172" s="149"/>
      <c r="V172" s="34" t="s">
        <v>32</v>
      </c>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row>
    <row r="173" spans="3:71" ht="15" customHeight="1" thickBot="1" x14ac:dyDescent="0.25">
      <c r="C173" s="47"/>
      <c r="D173" s="47"/>
      <c r="E173" s="47"/>
      <c r="F173" s="47"/>
      <c r="G173" s="47"/>
      <c r="H173" s="47"/>
      <c r="I173" s="47"/>
      <c r="J173" s="47"/>
      <c r="K173" s="47"/>
      <c r="L173" s="47"/>
      <c r="M173" s="47"/>
      <c r="N173" s="47"/>
      <c r="O173" s="47"/>
      <c r="P173" s="25"/>
      <c r="Q173" s="25"/>
      <c r="R173" s="25"/>
      <c r="S173" s="25"/>
      <c r="T173" s="25"/>
      <c r="U173" s="25"/>
      <c r="V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row>
    <row r="174" spans="3:71" ht="15" customHeight="1" x14ac:dyDescent="0.25">
      <c r="C174" s="47"/>
      <c r="D174" s="47"/>
      <c r="E174" s="47"/>
      <c r="F174" s="47"/>
      <c r="G174" s="47"/>
      <c r="H174" s="47"/>
      <c r="I174" s="47"/>
      <c r="J174" s="47"/>
      <c r="K174" s="47"/>
      <c r="L174" s="47"/>
      <c r="M174" s="47"/>
      <c r="N174" s="47"/>
      <c r="O174" s="47"/>
      <c r="P174" s="37" t="s">
        <v>30</v>
      </c>
      <c r="Q174" s="25"/>
      <c r="R174" s="35"/>
      <c r="S174" s="36" t="s">
        <v>27</v>
      </c>
      <c r="T174" s="36" t="s">
        <v>28</v>
      </c>
      <c r="U174" s="36" t="s">
        <v>29</v>
      </c>
      <c r="V174" s="37" t="s">
        <v>30</v>
      </c>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row>
    <row r="175" spans="3:71" ht="15" customHeight="1" x14ac:dyDescent="0.25">
      <c r="C175" s="47"/>
      <c r="D175" s="47"/>
      <c r="E175" s="47"/>
      <c r="F175" s="47"/>
      <c r="G175" s="47"/>
      <c r="H175" s="47"/>
      <c r="I175" s="47"/>
      <c r="J175" s="47"/>
      <c r="K175" s="47"/>
      <c r="L175" s="47"/>
      <c r="M175" s="47"/>
      <c r="N175" s="47"/>
      <c r="O175" s="47"/>
      <c r="P175" s="40">
        <v>0.55000000000000004</v>
      </c>
      <c r="Q175" s="25"/>
      <c r="R175" s="38">
        <v>1</v>
      </c>
      <c r="S175" s="39">
        <v>3.12</v>
      </c>
      <c r="T175" s="39">
        <v>2.13</v>
      </c>
      <c r="U175" s="39">
        <v>2.4700000000000002</v>
      </c>
      <c r="V175" s="40">
        <v>5.2</v>
      </c>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row>
    <row r="176" spans="3:71" ht="15" customHeight="1" x14ac:dyDescent="0.25">
      <c r="C176" s="47"/>
      <c r="D176" s="47"/>
      <c r="E176" s="47"/>
      <c r="F176" s="47"/>
      <c r="G176" s="47"/>
      <c r="H176" s="47"/>
      <c r="I176" s="47"/>
      <c r="J176" s="47"/>
      <c r="K176" s="47"/>
      <c r="L176" s="47"/>
      <c r="M176" s="47"/>
      <c r="N176" s="47"/>
      <c r="O176" s="47"/>
      <c r="P176" s="40">
        <v>2.2599999999999998</v>
      </c>
      <c r="Q176" s="25"/>
      <c r="R176" s="38">
        <v>2</v>
      </c>
      <c r="S176" s="39">
        <v>2.88</v>
      </c>
      <c r="T176" s="39">
        <v>1.96</v>
      </c>
      <c r="U176" s="39">
        <v>2.19</v>
      </c>
      <c r="V176" s="40">
        <v>4.7699999999999996</v>
      </c>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row>
    <row r="177" spans="3:71" ht="15" customHeight="1" x14ac:dyDescent="0.25">
      <c r="C177" s="47"/>
      <c r="D177" s="47"/>
      <c r="E177" s="47"/>
      <c r="F177" s="47"/>
      <c r="G177" s="47"/>
      <c r="H177" s="47"/>
      <c r="I177" s="47"/>
      <c r="J177" s="47"/>
      <c r="K177" s="47"/>
      <c r="L177" s="47"/>
      <c r="M177" s="47"/>
      <c r="N177" s="47"/>
      <c r="O177" s="47"/>
      <c r="P177" s="40">
        <v>0.25</v>
      </c>
      <c r="Q177" s="25"/>
      <c r="R177" s="38">
        <v>3</v>
      </c>
      <c r="S177" s="39">
        <v>2.9</v>
      </c>
      <c r="T177" s="39">
        <v>2.0499999999999998</v>
      </c>
      <c r="U177" s="39">
        <v>2.4300000000000002</v>
      </c>
      <c r="V177" s="40">
        <v>5.2</v>
      </c>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row>
    <row r="178" spans="3:71" ht="15" customHeight="1" x14ac:dyDescent="0.25">
      <c r="C178" s="47"/>
      <c r="D178" s="47"/>
      <c r="E178" s="47"/>
      <c r="F178" s="47"/>
      <c r="G178" s="47"/>
      <c r="H178" s="47"/>
      <c r="I178" s="47"/>
      <c r="J178" s="47"/>
      <c r="K178" s="47"/>
      <c r="L178" s="47"/>
      <c r="M178" s="47"/>
      <c r="N178" s="47"/>
      <c r="O178" s="47"/>
      <c r="P178" s="40">
        <v>3.6</v>
      </c>
      <c r="Q178" s="25"/>
      <c r="R178" s="38">
        <v>4</v>
      </c>
      <c r="S178" s="39">
        <v>2.2200000000000002</v>
      </c>
      <c r="T178" s="39">
        <v>1.6</v>
      </c>
      <c r="U178" s="39">
        <v>1.73</v>
      </c>
      <c r="V178" s="40">
        <v>3.91</v>
      </c>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row>
    <row r="179" spans="3:71" ht="15" customHeight="1" x14ac:dyDescent="0.25">
      <c r="C179" s="47"/>
      <c r="D179" s="47"/>
      <c r="E179" s="47"/>
      <c r="F179" s="47"/>
      <c r="G179" s="47"/>
      <c r="H179" s="47"/>
      <c r="I179" s="47"/>
      <c r="J179" s="47"/>
      <c r="K179" s="47"/>
      <c r="L179" s="47"/>
      <c r="M179" s="47"/>
      <c r="N179" s="47"/>
      <c r="O179" s="47"/>
      <c r="P179" s="40">
        <v>0.52</v>
      </c>
      <c r="Q179" s="25"/>
      <c r="R179" s="38">
        <v>5</v>
      </c>
      <c r="S179" s="39">
        <v>2.17</v>
      </c>
      <c r="T179" s="39">
        <v>1.79</v>
      </c>
      <c r="U179" s="39">
        <v>2.21</v>
      </c>
      <c r="V179" s="40">
        <v>4.7</v>
      </c>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row>
    <row r="180" spans="3:71" ht="15" customHeight="1" x14ac:dyDescent="0.25">
      <c r="C180" s="47"/>
      <c r="D180" s="47"/>
      <c r="E180" s="47"/>
      <c r="F180" s="47"/>
      <c r="G180" s="47"/>
      <c r="H180" s="47"/>
      <c r="I180" s="47"/>
      <c r="J180" s="47"/>
      <c r="K180" s="47"/>
      <c r="L180" s="47"/>
      <c r="M180" s="47"/>
      <c r="N180" s="47"/>
      <c r="O180" s="47"/>
      <c r="P180" s="40">
        <v>4.45</v>
      </c>
      <c r="Q180" s="25"/>
      <c r="R180" s="38">
        <v>6</v>
      </c>
      <c r="S180" s="39">
        <v>1.27</v>
      </c>
      <c r="T180" s="39">
        <v>1.1100000000000001</v>
      </c>
      <c r="U180" s="39">
        <v>1.25</v>
      </c>
      <c r="V180" s="40">
        <v>2.84</v>
      </c>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row>
    <row r="181" spans="3:71" ht="15" customHeight="1" x14ac:dyDescent="0.25">
      <c r="C181" s="47"/>
      <c r="D181" s="47"/>
      <c r="E181" s="47"/>
      <c r="F181" s="47"/>
      <c r="G181" s="47"/>
      <c r="H181" s="47"/>
      <c r="I181" s="47"/>
      <c r="J181" s="47"/>
      <c r="K181" s="47"/>
      <c r="L181" s="47"/>
      <c r="M181" s="47"/>
      <c r="N181" s="47"/>
      <c r="O181" s="47"/>
      <c r="P181" s="40">
        <v>0.7</v>
      </c>
      <c r="Q181" s="25"/>
      <c r="R181" s="38">
        <v>7</v>
      </c>
      <c r="S181" s="39">
        <v>1.34</v>
      </c>
      <c r="T181" s="39">
        <v>1.28</v>
      </c>
      <c r="U181" s="39">
        <v>1.73</v>
      </c>
      <c r="V181" s="40">
        <v>3.79</v>
      </c>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row>
    <row r="182" spans="3:71" ht="15" customHeight="1" x14ac:dyDescent="0.25">
      <c r="C182" s="47"/>
      <c r="D182" s="47"/>
      <c r="E182" s="47"/>
      <c r="F182" s="47"/>
      <c r="G182" s="47"/>
      <c r="H182" s="47"/>
      <c r="I182" s="47"/>
      <c r="J182" s="47"/>
      <c r="K182" s="47"/>
      <c r="L182" s="47"/>
      <c r="M182" s="47"/>
      <c r="N182" s="47"/>
      <c r="O182" s="47"/>
      <c r="P182" s="40">
        <v>4.6500000000000004</v>
      </c>
      <c r="Q182" s="25"/>
      <c r="R182" s="38">
        <v>8</v>
      </c>
      <c r="S182" s="39">
        <v>0.52</v>
      </c>
      <c r="T182" s="39">
        <v>0.56999999999999995</v>
      </c>
      <c r="U182" s="39">
        <v>0.65</v>
      </c>
      <c r="V182" s="40">
        <v>1.64</v>
      </c>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row>
    <row r="183" spans="3:71" ht="15" customHeight="1" x14ac:dyDescent="0.25">
      <c r="C183" s="47"/>
      <c r="D183" s="47"/>
      <c r="E183" s="47"/>
      <c r="F183" s="47"/>
      <c r="G183" s="47"/>
      <c r="H183" s="47"/>
      <c r="I183" s="47"/>
      <c r="J183" s="47"/>
      <c r="K183" s="47"/>
      <c r="L183" s="47"/>
      <c r="M183" s="47"/>
      <c r="N183" s="47"/>
      <c r="O183" s="47"/>
      <c r="P183" s="40">
        <v>0.76</v>
      </c>
      <c r="Q183" s="25"/>
      <c r="R183" s="38">
        <v>9</v>
      </c>
      <c r="S183" s="39">
        <v>0.21</v>
      </c>
      <c r="T183" s="39">
        <v>0.7</v>
      </c>
      <c r="U183" s="39">
        <v>1.05</v>
      </c>
      <c r="V183" s="40">
        <v>2.5</v>
      </c>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row>
    <row r="184" spans="3:71" ht="15" customHeight="1" x14ac:dyDescent="0.25">
      <c r="C184" s="47"/>
      <c r="D184" s="47"/>
      <c r="E184" s="47"/>
      <c r="F184" s="47"/>
      <c r="G184" s="47"/>
      <c r="H184" s="47"/>
      <c r="I184" s="47"/>
      <c r="J184" s="47"/>
      <c r="K184" s="47"/>
      <c r="L184" s="47"/>
      <c r="M184" s="47"/>
      <c r="N184" s="47"/>
      <c r="O184" s="47"/>
      <c r="P184" s="40">
        <v>3.95</v>
      </c>
      <c r="Q184" s="25"/>
      <c r="R184" s="38">
        <v>10</v>
      </c>
      <c r="S184" s="39">
        <v>0.02</v>
      </c>
      <c r="T184" s="39">
        <v>0.1</v>
      </c>
      <c r="U184" s="39">
        <v>0.15</v>
      </c>
      <c r="V184" s="40">
        <v>0.5</v>
      </c>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row>
    <row r="185" spans="3:71" ht="15" customHeight="1" x14ac:dyDescent="0.25">
      <c r="C185" s="47"/>
      <c r="D185" s="47"/>
      <c r="E185" s="47"/>
      <c r="F185" s="47"/>
      <c r="G185" s="47"/>
      <c r="H185" s="47"/>
      <c r="I185" s="47"/>
      <c r="J185" s="47"/>
      <c r="K185" s="47"/>
      <c r="L185" s="47"/>
      <c r="M185" s="47"/>
      <c r="N185" s="47"/>
      <c r="O185" s="47"/>
      <c r="P185" s="40">
        <v>0.78</v>
      </c>
      <c r="Q185" s="25"/>
      <c r="R185" s="38">
        <v>11</v>
      </c>
      <c r="S185" s="39">
        <v>0</v>
      </c>
      <c r="T185" s="39">
        <v>0.03</v>
      </c>
      <c r="U185" s="39">
        <v>0.37</v>
      </c>
      <c r="V185" s="40">
        <v>1.26</v>
      </c>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row>
    <row r="186" spans="3:71" ht="15" customHeight="1" x14ac:dyDescent="0.25">
      <c r="C186" s="47"/>
      <c r="D186" s="47"/>
      <c r="E186" s="47"/>
      <c r="F186" s="47"/>
      <c r="G186" s="47"/>
      <c r="H186" s="47"/>
      <c r="I186" s="47"/>
      <c r="J186" s="47"/>
      <c r="K186" s="47"/>
      <c r="L186" s="47"/>
      <c r="M186" s="47"/>
      <c r="N186" s="47"/>
      <c r="O186" s="47"/>
      <c r="P186" s="40">
        <v>2.93</v>
      </c>
      <c r="Q186" s="25"/>
      <c r="R186" s="38">
        <v>12</v>
      </c>
      <c r="S186" s="39">
        <v>0</v>
      </c>
      <c r="T186" s="39">
        <v>0</v>
      </c>
      <c r="U186" s="39">
        <v>0.03</v>
      </c>
      <c r="V186" s="40">
        <v>0.05</v>
      </c>
      <c r="W186" s="25"/>
      <c r="X186" s="25"/>
      <c r="Y186" s="25"/>
      <c r="Z186" s="25"/>
      <c r="AA186" s="25"/>
      <c r="AB186" s="25"/>
      <c r="AC186" s="25"/>
      <c r="AD186" s="25"/>
      <c r="AE186" s="25"/>
      <c r="AF186" s="25"/>
      <c r="AG186" s="25"/>
      <c r="AH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row>
    <row r="187" spans="3:71" ht="15" customHeight="1" x14ac:dyDescent="0.25">
      <c r="C187" s="47"/>
      <c r="D187" s="47"/>
      <c r="E187" s="47"/>
      <c r="F187" s="47"/>
      <c r="G187" s="47"/>
      <c r="H187" s="47"/>
      <c r="I187" s="47"/>
      <c r="J187" s="47"/>
      <c r="K187" s="47"/>
      <c r="L187" s="47"/>
      <c r="M187" s="47"/>
      <c r="N187" s="47"/>
      <c r="O187" s="47"/>
      <c r="P187" s="40">
        <v>0.43</v>
      </c>
      <c r="Q187" s="25"/>
      <c r="R187" s="38">
        <v>13</v>
      </c>
      <c r="S187" s="39">
        <v>0</v>
      </c>
      <c r="T187" s="39">
        <v>0</v>
      </c>
      <c r="U187" s="39">
        <v>0</v>
      </c>
      <c r="V187" s="40">
        <v>0.22</v>
      </c>
      <c r="W187" s="25"/>
      <c r="X187" s="25"/>
      <c r="Y187" s="25"/>
      <c r="Z187" s="25"/>
      <c r="AA187" s="25"/>
      <c r="AB187" s="25"/>
      <c r="AC187" s="25"/>
      <c r="AD187" s="25"/>
      <c r="AE187" s="25"/>
      <c r="AF187" s="25"/>
      <c r="AG187" s="25"/>
      <c r="AH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row>
    <row r="188" spans="3:71" ht="15" customHeight="1" thickBot="1" x14ac:dyDescent="0.3">
      <c r="C188" s="47"/>
      <c r="D188" s="47"/>
      <c r="E188" s="47"/>
      <c r="F188" s="47"/>
      <c r="G188" s="47"/>
      <c r="H188" s="47"/>
      <c r="I188" s="47"/>
      <c r="J188" s="47"/>
      <c r="K188" s="47"/>
      <c r="L188" s="47"/>
      <c r="M188" s="47"/>
      <c r="N188" s="47"/>
      <c r="O188" s="47"/>
      <c r="P188" s="43">
        <v>1</v>
      </c>
      <c r="Q188" s="25"/>
      <c r="R188" s="41">
        <v>14</v>
      </c>
      <c r="S188" s="42">
        <v>0</v>
      </c>
      <c r="T188" s="42">
        <v>0</v>
      </c>
      <c r="U188" s="42">
        <v>0</v>
      </c>
      <c r="V188" s="43">
        <v>0.08</v>
      </c>
      <c r="W188" s="25"/>
      <c r="X188" s="25"/>
      <c r="Y188" s="25"/>
      <c r="Z188" s="25"/>
      <c r="AA188" s="25"/>
      <c r="AB188" s="25"/>
      <c r="AC188" s="25"/>
      <c r="AD188" s="25"/>
      <c r="AE188" s="25"/>
      <c r="AF188" s="25"/>
      <c r="AG188" s="25"/>
      <c r="AH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row>
    <row r="189" spans="3:71" ht="15" customHeight="1" x14ac:dyDescent="0.2">
      <c r="C189" s="47"/>
      <c r="D189" s="47"/>
      <c r="E189" s="47"/>
      <c r="F189" s="47"/>
      <c r="G189" s="47"/>
      <c r="H189" s="47"/>
      <c r="I189" s="47"/>
      <c r="J189" s="47"/>
      <c r="K189" s="47"/>
      <c r="L189" s="47"/>
      <c r="M189" s="47"/>
      <c r="N189" s="47"/>
      <c r="O189" s="47"/>
      <c r="P189" s="25"/>
      <c r="Q189" s="25"/>
      <c r="R189" s="25"/>
      <c r="S189" s="25"/>
      <c r="T189" s="25"/>
      <c r="U189" s="25"/>
      <c r="V189" s="25"/>
      <c r="W189" s="25"/>
      <c r="X189" s="25"/>
      <c r="Y189" s="25"/>
      <c r="Z189" s="25"/>
      <c r="AA189" s="25"/>
      <c r="AB189" s="25"/>
      <c r="AC189" s="25"/>
      <c r="AD189" s="25"/>
      <c r="AE189" s="25"/>
      <c r="AF189" s="25"/>
      <c r="AG189" s="25"/>
      <c r="AH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row>
    <row r="190" spans="3:71" ht="15" customHeight="1" x14ac:dyDescent="0.25">
      <c r="C190" s="47"/>
      <c r="D190" s="47"/>
      <c r="E190" s="47"/>
      <c r="F190" s="47"/>
      <c r="G190" s="47"/>
      <c r="H190" s="47"/>
      <c r="I190" s="47"/>
      <c r="J190" s="47"/>
      <c r="K190" s="47"/>
      <c r="L190" s="47"/>
      <c r="M190" s="47"/>
      <c r="N190" s="47"/>
      <c r="O190" s="47"/>
      <c r="P190" s="34" t="s">
        <v>24</v>
      </c>
      <c r="Q190" s="25"/>
      <c r="R190" s="25"/>
      <c r="S190" s="25"/>
      <c r="T190" s="25"/>
      <c r="U190" s="25"/>
      <c r="V190" s="25"/>
      <c r="W190" s="25"/>
      <c r="X190" s="25"/>
      <c r="Y190" s="25"/>
      <c r="Z190" s="25"/>
      <c r="AA190" s="25"/>
      <c r="AB190" s="25"/>
      <c r="AC190" s="25"/>
      <c r="AD190" s="25"/>
      <c r="AE190" s="25"/>
      <c r="AF190" s="25"/>
      <c r="AG190" s="25"/>
      <c r="AH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row>
    <row r="191" spans="3:71" ht="15" customHeight="1" x14ac:dyDescent="0.25">
      <c r="C191" s="47"/>
      <c r="D191" s="47"/>
      <c r="E191" s="47"/>
      <c r="F191" s="47"/>
      <c r="G191" s="47"/>
      <c r="H191" s="47"/>
      <c r="I191" s="47"/>
      <c r="J191" s="47"/>
      <c r="K191" s="47"/>
      <c r="L191" s="47"/>
      <c r="M191" s="47"/>
      <c r="N191" s="47"/>
      <c r="O191" s="47"/>
      <c r="P191" s="34" t="s">
        <v>33</v>
      </c>
      <c r="Q191" s="25"/>
      <c r="R191" s="25"/>
      <c r="S191" s="25"/>
      <c r="T191" s="25"/>
      <c r="U191" s="25"/>
      <c r="V191" s="25"/>
      <c r="W191" s="25"/>
      <c r="X191" s="25"/>
      <c r="Y191" s="25"/>
      <c r="Z191" s="25"/>
      <c r="AA191" s="25"/>
      <c r="AB191" s="25"/>
      <c r="AC191" s="25"/>
      <c r="AD191" s="25"/>
      <c r="AE191" s="25"/>
      <c r="AF191" s="25"/>
      <c r="AG191" s="25"/>
      <c r="AH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row>
    <row r="192" spans="3:71" ht="15" customHeight="1" thickBot="1" x14ac:dyDescent="0.25">
      <c r="C192" s="47"/>
      <c r="D192" s="47"/>
      <c r="E192" s="47"/>
      <c r="F192" s="47"/>
      <c r="G192" s="47"/>
      <c r="H192" s="47"/>
      <c r="I192" s="47"/>
      <c r="J192" s="47"/>
      <c r="K192" s="47"/>
      <c r="L192" s="47"/>
      <c r="M192" s="47"/>
      <c r="N192" s="47"/>
      <c r="O192" s="47"/>
      <c r="P192" s="25"/>
      <c r="Q192" s="25"/>
      <c r="R192" s="25"/>
      <c r="S192" s="25"/>
      <c r="T192" s="25"/>
      <c r="U192" s="25"/>
      <c r="V192" s="25"/>
      <c r="W192" s="25"/>
      <c r="X192" s="25"/>
      <c r="Y192" s="25"/>
      <c r="Z192" s="25"/>
      <c r="AA192" s="25"/>
      <c r="AB192" s="25"/>
      <c r="AC192" s="25"/>
      <c r="AD192" s="25"/>
      <c r="AE192" s="25"/>
      <c r="AF192" s="25"/>
      <c r="AG192" s="25"/>
      <c r="AH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row>
    <row r="193" spans="3:71" ht="15" customHeight="1" x14ac:dyDescent="0.25">
      <c r="C193" s="47"/>
      <c r="D193" s="47"/>
      <c r="E193" s="47"/>
      <c r="F193" s="47"/>
      <c r="G193" s="47"/>
      <c r="H193" s="47"/>
      <c r="I193" s="47"/>
      <c r="J193" s="47"/>
      <c r="K193" s="47"/>
      <c r="L193" s="47"/>
      <c r="M193" s="47"/>
      <c r="N193" s="47"/>
      <c r="O193" s="47"/>
      <c r="P193" s="37" t="s">
        <v>30</v>
      </c>
      <c r="Q193" s="25"/>
      <c r="R193" s="25"/>
      <c r="S193" s="25"/>
      <c r="T193" s="25"/>
      <c r="U193" s="25"/>
      <c r="V193" s="25"/>
      <c r="W193" s="25"/>
      <c r="X193" s="25"/>
      <c r="Y193" s="25"/>
      <c r="Z193" s="25"/>
      <c r="AA193" s="25"/>
      <c r="AB193" s="25"/>
      <c r="AC193" s="25"/>
      <c r="AD193" s="25"/>
      <c r="AE193" s="25"/>
      <c r="AF193" s="25"/>
      <c r="AG193" s="25"/>
      <c r="AH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row>
    <row r="194" spans="3:71" ht="15" customHeight="1" x14ac:dyDescent="0.2">
      <c r="C194" s="47"/>
      <c r="D194" s="47"/>
      <c r="E194" s="47"/>
      <c r="F194" s="47"/>
      <c r="G194" s="47"/>
      <c r="H194" s="47"/>
      <c r="I194" s="47"/>
      <c r="J194" s="47"/>
      <c r="K194" s="47"/>
      <c r="L194" s="47"/>
      <c r="M194" s="47"/>
      <c r="N194" s="47"/>
      <c r="O194" s="47"/>
      <c r="P194" s="40">
        <v>2.2200000000000002</v>
      </c>
      <c r="Q194" s="25"/>
      <c r="R194" s="25"/>
      <c r="S194" s="25"/>
      <c r="T194" s="25"/>
      <c r="U194" s="25"/>
      <c r="V194" s="25"/>
      <c r="W194" s="25"/>
      <c r="X194" s="25"/>
      <c r="Y194" s="25"/>
      <c r="Z194" s="25"/>
      <c r="AA194" s="25"/>
      <c r="AB194" s="25"/>
      <c r="AC194" s="25"/>
      <c r="AD194" s="25"/>
      <c r="AE194" s="25"/>
      <c r="AF194" s="25"/>
      <c r="AG194" s="25"/>
      <c r="AH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row>
    <row r="195" spans="3:71" ht="15" customHeight="1" x14ac:dyDescent="0.2">
      <c r="C195" s="47"/>
      <c r="D195" s="47"/>
      <c r="E195" s="47"/>
      <c r="F195" s="47"/>
      <c r="G195" s="47"/>
      <c r="H195" s="47"/>
      <c r="I195" s="47"/>
      <c r="J195" s="47"/>
      <c r="K195" s="47"/>
      <c r="L195" s="47"/>
      <c r="M195" s="47"/>
      <c r="N195" s="47"/>
      <c r="O195" s="47"/>
      <c r="P195" s="40">
        <v>0.53</v>
      </c>
      <c r="Q195" s="25"/>
      <c r="R195" s="25"/>
      <c r="S195" s="25"/>
      <c r="T195" s="25"/>
      <c r="U195" s="25"/>
      <c r="V195" s="25"/>
      <c r="W195" s="25"/>
      <c r="X195" s="25"/>
      <c r="Y195" s="25"/>
      <c r="Z195" s="25"/>
      <c r="AA195" s="25"/>
      <c r="AB195" s="25"/>
      <c r="AC195" s="25"/>
      <c r="AD195" s="25"/>
      <c r="AE195" s="25"/>
      <c r="AF195" s="25"/>
      <c r="AG195" s="25"/>
      <c r="AH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row>
    <row r="196" spans="3:71" ht="15" customHeight="1" x14ac:dyDescent="0.2">
      <c r="C196" s="47"/>
      <c r="D196" s="47"/>
      <c r="E196" s="47"/>
      <c r="F196" s="47"/>
      <c r="G196" s="47"/>
      <c r="H196" s="47"/>
      <c r="I196" s="47"/>
      <c r="J196" s="47"/>
      <c r="K196" s="47"/>
      <c r="L196" s="47"/>
      <c r="M196" s="47"/>
      <c r="N196" s="47"/>
      <c r="O196" s="47"/>
      <c r="P196" s="40">
        <v>3.67</v>
      </c>
      <c r="Q196" s="25"/>
      <c r="R196" s="25"/>
      <c r="S196" s="25"/>
      <c r="T196" s="25"/>
      <c r="U196" s="25"/>
      <c r="V196" s="25"/>
      <c r="W196" s="25"/>
      <c r="X196" s="25"/>
      <c r="Y196" s="25"/>
      <c r="Z196" s="25"/>
      <c r="AA196" s="25"/>
      <c r="AB196" s="25"/>
      <c r="AC196" s="25"/>
      <c r="AD196" s="25"/>
      <c r="AE196" s="25"/>
      <c r="AF196" s="25"/>
      <c r="AG196" s="25"/>
      <c r="AH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row>
    <row r="197" spans="3:71" ht="15" customHeight="1" x14ac:dyDescent="0.25">
      <c r="E197" s="38">
        <v>4</v>
      </c>
      <c r="F197" s="39">
        <v>2.4300000000000002</v>
      </c>
      <c r="G197" s="39">
        <v>1.1399999999999999</v>
      </c>
      <c r="H197" s="39">
        <v>0.79</v>
      </c>
      <c r="I197" s="40">
        <v>0.64</v>
      </c>
      <c r="J197" s="25"/>
      <c r="K197" s="38">
        <v>4</v>
      </c>
      <c r="L197" s="39">
        <v>1.52</v>
      </c>
      <c r="M197" s="39">
        <v>1.22</v>
      </c>
      <c r="N197" s="39">
        <v>1.42</v>
      </c>
      <c r="O197" s="40">
        <v>3.46</v>
      </c>
      <c r="P197" s="40">
        <v>0.24</v>
      </c>
      <c r="Q197" s="25"/>
      <c r="R197" s="25"/>
      <c r="S197" s="25"/>
      <c r="T197" s="25"/>
      <c r="U197" s="25"/>
      <c r="V197" s="25"/>
      <c r="W197" s="25"/>
      <c r="X197" s="25"/>
      <c r="Y197" s="25"/>
      <c r="Z197" s="25"/>
      <c r="AA197" s="25"/>
      <c r="AB197" s="25"/>
      <c r="AC197" s="25"/>
      <c r="AD197" s="25"/>
      <c r="AE197" s="25"/>
      <c r="AF197" s="25"/>
      <c r="AG197" s="25"/>
      <c r="AH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row>
    <row r="198" spans="3:71" ht="15" customHeight="1" x14ac:dyDescent="0.25">
      <c r="E198" s="38">
        <v>5</v>
      </c>
      <c r="F198" s="39">
        <v>3.43</v>
      </c>
      <c r="G198" s="39">
        <v>2.2400000000000002</v>
      </c>
      <c r="H198" s="39">
        <v>2.2400000000000002</v>
      </c>
      <c r="I198" s="40">
        <v>3.51</v>
      </c>
      <c r="J198" s="25"/>
      <c r="K198" s="38">
        <v>5</v>
      </c>
      <c r="L198" s="39">
        <v>2.25</v>
      </c>
      <c r="M198" s="39">
        <v>1.95</v>
      </c>
      <c r="N198" s="39">
        <v>2.48</v>
      </c>
      <c r="O198" s="40">
        <v>5.48</v>
      </c>
      <c r="P198" s="40">
        <v>4.6100000000000003</v>
      </c>
      <c r="Q198" s="25"/>
      <c r="R198" s="25"/>
      <c r="S198" s="25"/>
      <c r="T198" s="25"/>
      <c r="U198" s="25"/>
      <c r="V198" s="25"/>
      <c r="W198" s="25"/>
      <c r="X198" s="25"/>
      <c r="Y198" s="25"/>
      <c r="Z198" s="25"/>
      <c r="AA198" s="25"/>
      <c r="AB198" s="25"/>
      <c r="AC198" s="25"/>
      <c r="AD198" s="25"/>
      <c r="AE198" s="25"/>
      <c r="AF198" s="25"/>
      <c r="AG198" s="25"/>
      <c r="AH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row>
    <row r="199" spans="3:71" ht="15" customHeight="1" x14ac:dyDescent="0.25">
      <c r="E199" s="38">
        <v>6</v>
      </c>
      <c r="F199" s="39">
        <v>1.24</v>
      </c>
      <c r="G199" s="39">
        <v>0.54</v>
      </c>
      <c r="H199" s="39">
        <v>0.2</v>
      </c>
      <c r="I199" s="40">
        <v>0.11</v>
      </c>
      <c r="J199" s="25"/>
      <c r="K199" s="38">
        <v>6</v>
      </c>
      <c r="L199" s="39">
        <v>0.62</v>
      </c>
      <c r="M199" s="39">
        <v>0.67</v>
      </c>
      <c r="N199" s="39">
        <v>0.85</v>
      </c>
      <c r="O199" s="40">
        <v>2.2000000000000002</v>
      </c>
      <c r="P199" s="40">
        <v>0.48</v>
      </c>
      <c r="Q199" s="25"/>
      <c r="R199" s="25"/>
      <c r="S199" s="25"/>
      <c r="T199" s="25"/>
      <c r="U199" s="25"/>
      <c r="V199" s="25"/>
      <c r="W199" s="25"/>
      <c r="X199" s="25"/>
      <c r="Y199" s="25"/>
      <c r="Z199" s="25"/>
      <c r="AA199" s="25"/>
      <c r="AB199" s="25"/>
      <c r="AC199" s="25"/>
      <c r="AD199" s="25"/>
      <c r="AE199" s="25"/>
      <c r="AF199" s="25"/>
      <c r="AG199" s="25"/>
      <c r="AH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row>
    <row r="200" spans="3:71" ht="15" customHeight="1" x14ac:dyDescent="0.25">
      <c r="E200" s="38">
        <v>7</v>
      </c>
      <c r="F200" s="39">
        <v>2.42</v>
      </c>
      <c r="G200" s="39">
        <v>1.82</v>
      </c>
      <c r="H200" s="39">
        <v>1.98</v>
      </c>
      <c r="I200" s="40">
        <v>3.15</v>
      </c>
      <c r="J200" s="25"/>
      <c r="K200" s="38">
        <v>7</v>
      </c>
      <c r="L200" s="39">
        <v>1.51</v>
      </c>
      <c r="M200" s="39">
        <v>1.51</v>
      </c>
      <c r="N200" s="39">
        <v>2.1</v>
      </c>
      <c r="O200" s="40">
        <v>4.76</v>
      </c>
      <c r="P200" s="40">
        <v>4.8899999999999997</v>
      </c>
      <c r="Q200" s="25"/>
      <c r="R200" s="25"/>
      <c r="S200" s="25"/>
      <c r="T200" s="25"/>
      <c r="U200" s="25"/>
      <c r="V200" s="25"/>
      <c r="W200" s="25"/>
      <c r="X200" s="25"/>
      <c r="Y200" s="25"/>
      <c r="Z200" s="25"/>
      <c r="AA200" s="25"/>
      <c r="AB200" s="25"/>
      <c r="AC200" s="25"/>
      <c r="AD200" s="25"/>
      <c r="AE200" s="25"/>
      <c r="AF200" s="25"/>
      <c r="AG200" s="25"/>
      <c r="AH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row>
    <row r="201" spans="3:71" ht="15" customHeight="1" x14ac:dyDescent="0.25">
      <c r="E201" s="38">
        <v>8</v>
      </c>
      <c r="F201" s="39">
        <v>0.4</v>
      </c>
      <c r="G201" s="39">
        <v>0.03</v>
      </c>
      <c r="H201" s="39">
        <v>0.06</v>
      </c>
      <c r="I201" s="40">
        <v>0.31</v>
      </c>
      <c r="J201" s="25"/>
      <c r="K201" s="38">
        <v>8</v>
      </c>
      <c r="L201" s="39">
        <v>0.02</v>
      </c>
      <c r="M201" s="39">
        <v>0.14000000000000001</v>
      </c>
      <c r="N201" s="39">
        <v>0.26</v>
      </c>
      <c r="O201" s="40">
        <v>0.92</v>
      </c>
      <c r="P201" s="40">
        <v>0.69</v>
      </c>
      <c r="Q201" s="25"/>
      <c r="R201" s="25"/>
      <c r="S201" s="25"/>
      <c r="T201" s="25"/>
      <c r="U201" s="25"/>
      <c r="V201" s="25"/>
      <c r="W201" s="25"/>
      <c r="X201" s="25"/>
      <c r="Y201" s="25"/>
      <c r="Z201" s="25"/>
      <c r="AA201" s="25"/>
      <c r="AB201" s="25"/>
      <c r="AC201" s="25"/>
      <c r="AD201" s="25"/>
      <c r="AE201" s="25"/>
      <c r="AF201" s="25"/>
      <c r="AG201" s="25"/>
      <c r="AH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row>
    <row r="202" spans="3:71" ht="15" x14ac:dyDescent="0.25">
      <c r="E202" s="38">
        <v>9</v>
      </c>
      <c r="F202" s="39">
        <v>0.43</v>
      </c>
      <c r="G202" s="39">
        <v>1.17</v>
      </c>
      <c r="H202" s="39">
        <v>1.38</v>
      </c>
      <c r="I202" s="40">
        <v>2.2999999999999998</v>
      </c>
      <c r="J202" s="25"/>
      <c r="K202" s="38">
        <v>9</v>
      </c>
      <c r="L202" s="39">
        <v>0.27</v>
      </c>
      <c r="M202" s="39">
        <v>0.91</v>
      </c>
      <c r="N202" s="39">
        <v>1.42</v>
      </c>
      <c r="O202" s="40">
        <v>3.49</v>
      </c>
      <c r="P202" s="40">
        <v>4.28</v>
      </c>
      <c r="Q202" s="25"/>
      <c r="R202" s="25"/>
      <c r="S202" s="25"/>
      <c r="T202" s="25"/>
      <c r="U202" s="25"/>
      <c r="V202" s="25"/>
      <c r="W202" s="25"/>
      <c r="X202" s="25"/>
      <c r="Y202" s="25"/>
      <c r="Z202" s="25"/>
      <c r="AA202" s="25"/>
      <c r="AB202" s="25"/>
      <c r="AC202" s="25"/>
      <c r="AD202" s="25"/>
      <c r="AE202" s="25"/>
      <c r="AF202" s="25"/>
      <c r="AG202" s="25"/>
      <c r="AH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row>
    <row r="203" spans="3:71" ht="15" x14ac:dyDescent="0.25">
      <c r="E203" s="38">
        <v>10</v>
      </c>
      <c r="F203" s="39">
        <v>0.01</v>
      </c>
      <c r="G203" s="39">
        <v>0.06</v>
      </c>
      <c r="H203" s="39">
        <v>0.12</v>
      </c>
      <c r="I203" s="40">
        <v>0.39</v>
      </c>
      <c r="J203" s="25"/>
      <c r="K203" s="38">
        <v>10</v>
      </c>
      <c r="L203" s="39">
        <v>0.02</v>
      </c>
      <c r="M203" s="39">
        <v>0.04</v>
      </c>
      <c r="N203" s="39">
        <v>0.03</v>
      </c>
      <c r="O203" s="40">
        <v>0.02</v>
      </c>
      <c r="P203" s="40">
        <v>0.68</v>
      </c>
      <c r="Q203" s="25"/>
      <c r="R203" s="25"/>
      <c r="S203" s="25"/>
      <c r="T203" s="25"/>
      <c r="U203" s="25"/>
      <c r="V203" s="25"/>
    </row>
    <row r="204" spans="3:71" ht="15" x14ac:dyDescent="0.25">
      <c r="E204" s="38">
        <v>11</v>
      </c>
      <c r="F204" s="39">
        <v>0</v>
      </c>
      <c r="G204" s="39">
        <v>0.05</v>
      </c>
      <c r="H204" s="39">
        <v>0.6</v>
      </c>
      <c r="I204" s="40">
        <v>1.28</v>
      </c>
      <c r="J204" s="25"/>
      <c r="K204" s="38">
        <v>11</v>
      </c>
      <c r="L204" s="39">
        <v>0</v>
      </c>
      <c r="M204" s="39">
        <v>0.04</v>
      </c>
      <c r="N204" s="39">
        <v>0.6</v>
      </c>
      <c r="O204" s="40">
        <v>2.09</v>
      </c>
      <c r="P204" s="40">
        <v>3.08</v>
      </c>
      <c r="Q204" s="25"/>
      <c r="R204" s="25"/>
      <c r="S204" s="25"/>
      <c r="T204" s="25"/>
      <c r="U204" s="25"/>
      <c r="V204" s="25"/>
    </row>
    <row r="205" spans="3:71" ht="15" x14ac:dyDescent="0.25">
      <c r="E205" s="38">
        <v>12</v>
      </c>
      <c r="F205" s="39">
        <v>0</v>
      </c>
      <c r="G205" s="39">
        <v>0.01</v>
      </c>
      <c r="H205" s="39">
        <v>0.13</v>
      </c>
      <c r="I205" s="40">
        <v>0.45</v>
      </c>
      <c r="J205" s="25"/>
      <c r="K205" s="38">
        <v>12</v>
      </c>
      <c r="L205" s="39">
        <v>0</v>
      </c>
      <c r="M205" s="39">
        <v>0.01</v>
      </c>
      <c r="N205" s="39">
        <v>7.0000000000000007E-2</v>
      </c>
      <c r="O205" s="40">
        <v>0.14000000000000001</v>
      </c>
      <c r="P205" s="40">
        <v>0.67</v>
      </c>
      <c r="Q205" s="25"/>
      <c r="R205" s="25"/>
      <c r="S205" s="25"/>
      <c r="T205" s="25"/>
      <c r="U205" s="25"/>
      <c r="V205" s="25"/>
    </row>
    <row r="206" spans="3:71" ht="15" x14ac:dyDescent="0.25">
      <c r="E206" s="38">
        <v>13</v>
      </c>
      <c r="F206" s="39">
        <v>0</v>
      </c>
      <c r="G206" s="39">
        <v>0</v>
      </c>
      <c r="H206" s="39">
        <v>0</v>
      </c>
      <c r="I206" s="40">
        <v>0.24</v>
      </c>
      <c r="J206" s="25"/>
      <c r="K206" s="38">
        <v>13</v>
      </c>
      <c r="L206" s="39">
        <v>0</v>
      </c>
      <c r="M206" s="39">
        <v>0</v>
      </c>
      <c r="N206" s="39">
        <v>0</v>
      </c>
      <c r="O206" s="40">
        <v>0.56000000000000005</v>
      </c>
      <c r="P206" s="40">
        <v>1.01</v>
      </c>
      <c r="Q206" s="25"/>
      <c r="R206" s="25"/>
      <c r="S206" s="25"/>
      <c r="T206" s="25"/>
      <c r="U206" s="25"/>
      <c r="V206" s="25"/>
    </row>
    <row r="207" spans="3:71" ht="15.75" thickBot="1" x14ac:dyDescent="0.3">
      <c r="E207" s="41">
        <v>14</v>
      </c>
      <c r="F207" s="42">
        <v>0</v>
      </c>
      <c r="G207" s="42">
        <v>0</v>
      </c>
      <c r="H207" s="42">
        <v>0</v>
      </c>
      <c r="I207" s="43">
        <v>0.27</v>
      </c>
      <c r="J207" s="25"/>
      <c r="K207" s="41">
        <v>14</v>
      </c>
      <c r="L207" s="42">
        <v>0</v>
      </c>
      <c r="M207" s="42">
        <v>0</v>
      </c>
      <c r="N207" s="42">
        <v>0</v>
      </c>
      <c r="O207" s="43">
        <v>0.12</v>
      </c>
      <c r="P207" s="43">
        <v>0.36</v>
      </c>
      <c r="Q207" s="25"/>
      <c r="R207" s="25"/>
      <c r="S207" s="25"/>
      <c r="T207" s="25"/>
      <c r="U207" s="25"/>
      <c r="V207" s="25"/>
    </row>
    <row r="208" spans="3:71" x14ac:dyDescent="0.2">
      <c r="E208" s="25"/>
      <c r="F208" s="25"/>
      <c r="G208" s="25"/>
      <c r="H208" s="25"/>
      <c r="I208" s="25"/>
      <c r="J208" s="25"/>
      <c r="K208" s="25"/>
      <c r="L208" s="25"/>
      <c r="M208" s="25"/>
      <c r="N208" s="25"/>
      <c r="O208" s="25"/>
      <c r="P208" s="25"/>
      <c r="Q208" s="25"/>
    </row>
  </sheetData>
  <protectedRanges>
    <protectedRange sqref="F42" name="Rango2"/>
    <protectedRange sqref="E17" name="Rango1"/>
    <protectedRange sqref="E45:E56" name="Rango3"/>
    <protectedRange sqref="E63:E64" name="Rango4"/>
  </protectedRanges>
  <mergeCells count="7">
    <mergeCell ref="R152:U152"/>
    <mergeCell ref="R153:U153"/>
    <mergeCell ref="S172:U172"/>
    <mergeCell ref="B14:N14"/>
    <mergeCell ref="F17:G17"/>
    <mergeCell ref="F64:G64"/>
    <mergeCell ref="C64:D64"/>
  </mergeCells>
  <dataValidations disablePrompts="1" count="1">
    <dataValidation type="list" allowBlank="1" showDropDown="1" showInputMessage="1" showErrorMessage="1" errorTitle="Valor incorrecto" error="Sólo existen las columnas A, B, C o D" sqref="E130:E146 F130:G147">
      <formula1>"a,b,c,d,A,B,C,D"</formula1>
    </dataValidation>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info page</vt:lpstr>
      <vt:lpstr>calculation</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2018-06-30T19:35:48Z</dcterms:modified>
</cp:coreProperties>
</file>